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F5EF2904-56A8-4243-89D0-5664AAFC64F1}"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 i="2" l="1"/>
  <c r="K40" i="2" s="1"/>
  <c r="K23" i="2"/>
  <c r="H69" i="2"/>
  <c r="L48" i="2"/>
  <c r="L69" i="2"/>
  <c r="K31" i="2"/>
  <c r="K75" i="2"/>
  <c r="K44" i="2" l="1"/>
  <c r="K26" i="2" l="1"/>
  <c r="K34" i="2" s="1"/>
  <c r="C90" i="2" s="1"/>
  <c r="K74" i="2" l="1"/>
  <c r="C91" i="2" s="1"/>
  <c r="K73" i="2"/>
  <c r="I90" i="2" l="1"/>
  <c r="E79" i="2" l="1"/>
</calcChain>
</file>

<file path=xl/sharedStrings.xml><?xml version="1.0" encoding="utf-8"?>
<sst xmlns="http://schemas.openxmlformats.org/spreadsheetml/2006/main" count="147" uniqueCount="93">
  <si>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</si>
  <si>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</si>
  <si>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</si>
  <si>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</si>
  <si>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</si>
  <si>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</si>
  <si>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</si>
  <si>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</si>
  <si>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</si>
  <si>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</si>
  <si>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</si>
  <si>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</si>
  <si>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</si>
  <si>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</si>
  <si>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</si>
  <si>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</si>
  <si>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</si>
  <si>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</si>
  <si>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</si>
  <si>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</si>
  <si>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</si>
  <si>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</si>
  <si>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</si>
  <si>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</si>
  <si>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</si>
  <si>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</si>
  <si>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</si>
  <si>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</si>
  <si>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</si>
  <si>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</si>
  <si>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</si>
  <si>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</si>
  <si>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</si>
  <si>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</si>
  <si>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</si>
  <si>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</si>
  <si>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</si>
  <si>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</si>
  <si>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</si>
  <si>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</si>
  <si>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</si>
  <si>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</si>
  <si>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</si>
  <si>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</si>
  <si>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</si>
  <si>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</si>
  <si>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</si>
  <si>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</si>
  <si>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</si>
  <si>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</si>
  <si>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</si>
  <si>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Wiraswasta</t>
  </si>
  <si>
    <t>PLAFON / BAKI DEBET</t>
  </si>
  <si>
    <t>Kepala Cabang</t>
  </si>
  <si>
    <t>Niko Stevanus L</t>
  </si>
  <si>
    <t>KETERANGAN :  Karakter + Kapasitas cukup</t>
  </si>
  <si>
    <t>1</t>
  </si>
  <si>
    <t>*pelunasan</t>
  </si>
  <si>
    <t>KMK</t>
  </si>
  <si>
    <t>KONS</t>
  </si>
  <si>
    <t>Agung Pramono</t>
  </si>
  <si>
    <t>ROSITA</t>
  </si>
  <si>
    <t>Dusun Kliwon RT 028 RW 005 Desa Bandorasa Kulon Kec Cilimus Kuningan</t>
  </si>
  <si>
    <t>Usaha Ubi dan Jasa Angkutan</t>
  </si>
  <si>
    <t>BNI</t>
  </si>
  <si>
    <t>5</t>
  </si>
  <si>
    <t>ADA KOL 5 SUDAH PERNAH ADA BUKTI PELUNASAN DI PENGAJUAN SEBELUM NYA</t>
  </si>
  <si>
    <t>24 x</t>
  </si>
  <si>
    <t>Sendiri</t>
  </si>
  <si>
    <t>Penggunaan Dana Modal Usaha Ubi</t>
  </si>
  <si>
    <t>Hasil Survey (Site Visit) : 22-07-2026</t>
  </si>
  <si>
    <t>Survey OTS ke tempat tinggal cadeb di desa Bandorasa Kulon, bertemu dengan suami cadeb. Cadeb asli warga setempat, dikenal dilingkungan sekitar, serta memiliki karakter yang cukup baik. Cadeb merupakan nasabah RO BPR Cahaya Fajar. Pengajuan untuk modal usaha ubi . Aset cadeb berupa 5 mobil Tengki air, 3 mobil L 300, 5 Dumptruck, 2 Engkel, 3 Mobil Pribadi ( Pajero, Fortuner, Hrv, Velos ) 3 motor  2 rumah 1 gudang serta sawah .</t>
  </si>
  <si>
    <t>RK</t>
  </si>
  <si>
    <t>INVS</t>
  </si>
  <si>
    <t>BRI</t>
  </si>
  <si>
    <t>SINARMAS</t>
  </si>
  <si>
    <t>DANAMON</t>
  </si>
  <si>
    <t>MOLADIN</t>
  </si>
  <si>
    <t>ADIRA</t>
  </si>
  <si>
    <t>SEABANK</t>
  </si>
  <si>
    <t>BCA*</t>
  </si>
  <si>
    <t>COMMERCE</t>
  </si>
  <si>
    <t>cadeb memiliki usaha ubi dan jasa angkutan yang sudah berjalan selama kurang lebih 15 tahun. Cadeb dapat mengirim ubi setiap minggu kurang lebih 30 ton untuk pengiriman ke saos surabraja1.kemudian keramat jati pasar induk setiap minggu 20 ton. selain itu cadeb juga dalam seminggu 25 ton sekali kirim ke jakarta untuk pabrik dua beliis. untuk saat ini harga ubi terbilang sedang  bagus di harga 4000per kg. selain itu cadeb juga memiliki usaha jasa angkutan yang biasa untuk muatan pakan ( Comfit, pockpan,gulkoin).untuk setoran Dumptruk rata2 sebulan 10jt per unit ( 5 dumptruk) dan truck tengki sebulan 12jt/ unit ( 5 truck) Tujuan cadeb mengajukan pinjaman ini adalah untuk modal usaha ubi deposit ke petani.</t>
  </si>
  <si>
    <t>Pendapatan dari ubi 75 ton *4rb/kg</t>
  </si>
  <si>
    <t xml:space="preserve">Pendapatan dari jasa angkutan </t>
  </si>
  <si>
    <t>Karyawan 8 orang (2 orang kepercayaan pegang truck)</t>
  </si>
  <si>
    <t>1 unit MItsubishi Colt Diesel FE 74 HDV Warna Pink Kombinasi Tahun 2017</t>
  </si>
  <si>
    <t>orang lain</t>
  </si>
  <si>
    <t>Rekom : 183.700.000</t>
  </si>
  <si>
    <t>Bunga : 12.5 %</t>
  </si>
  <si>
    <t>Tenor : 24 Bulan</t>
  </si>
  <si>
    <t>( KAMU)</t>
  </si>
  <si>
    <t>Kuningan,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</si>
</sst>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
      <sz val="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70">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6" fillId="0" borderId="12" xfId="0" applyFont="1" applyBorder="1" applyAlignment="1">
      <alignment horizontal="center" vertical="center"/>
    </xf>
    <xf numFmtId="0" fontId="15"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0"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8" fillId="0" borderId="0" xfId="0" applyFont="1" applyAlignment="1">
      <alignment vertical="center"/>
    </xf>
    <xf numFmtId="0" fontId="18" fillId="0" borderId="0" xfId="0" applyFont="1" applyAlignment="1">
      <alignment horizontal="right" vertical="center"/>
    </xf>
    <xf numFmtId="0" fontId="0" fillId="0" borderId="9" xfId="0" applyBorder="1" applyAlignment="1">
      <alignment vertical="center"/>
    </xf>
    <xf numFmtId="0" fontId="18"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8"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1"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2"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3" fillId="0" borderId="0" xfId="0" applyFont="1" applyAlignment="1">
      <alignment horizontal="center" vertical="center"/>
    </xf>
    <xf numFmtId="0" fontId="23" fillId="6" borderId="0" xfId="0" applyFont="1" applyFill="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3"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19" fillId="5" borderId="10" xfId="1" applyNumberFormat="1" applyFont="1" applyFill="1" applyBorder="1" applyAlignment="1">
      <alignment horizontal="center" vertical="center"/>
    </xf>
    <xf numFmtId="164" fontId="19" fillId="5" borderId="11" xfId="1" applyNumberFormat="1" applyFont="1" applyFill="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7" fillId="2" borderId="12" xfId="0" applyFont="1" applyFill="1" applyBorder="1" applyAlignment="1">
      <alignment horizontal="center" vertical="center"/>
    </xf>
    <xf numFmtId="0" fontId="18"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43" fontId="23" fillId="3" borderId="0" xfId="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2" fillId="0" borderId="0" xfId="3" applyNumberFormat="1" applyFont="1" applyFill="1" applyBorder="1" applyAlignment="1">
      <alignment horizontal="center" vertical="center"/>
    </xf>
    <xf numFmtId="164" fontId="23" fillId="0" borderId="0" xfId="1" applyNumberFormat="1" applyFont="1" applyFill="1" applyBorder="1" applyAlignment="1">
      <alignment horizontal="center" vertical="center"/>
    </xf>
    <xf numFmtId="164" fontId="23" fillId="3" borderId="0" xfId="1" applyNumberFormat="1" applyFont="1" applyFill="1" applyBorder="1" applyAlignment="1">
      <alignment horizontal="center" vertical="center"/>
    </xf>
    <xf numFmtId="164" fontId="23"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8" fillId="0" borderId="0" xfId="1" applyNumberFormat="1" applyFont="1" applyFill="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8"/>
  <sheetViews>
    <sheetView tabSelected="1" zoomScaleNormal="100" workbookViewId="0">
      <selection activeCell="B106" sqref="B106"/>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23" width="5.6640625" style="7"/>
    <col min="24" max="24" width="8" style="7" bestFit="1" customWidth="1"/>
    <col min="25" max="16384" width="5.6640625" style="7"/>
  </cols>
  <sheetData>
    <row r="2" spans="2:14" ht="21" customHeight="1" x14ac:dyDescent="0.3">
      <c r="B2" s="114" t="s">
        <v>19</v>
      </c>
      <c r="C2" s="114"/>
      <c r="D2" s="114"/>
      <c r="E2" s="114"/>
      <c r="F2" s="114"/>
      <c r="G2" s="114"/>
      <c r="H2" s="114"/>
      <c r="I2" s="114"/>
      <c r="J2" s="114"/>
      <c r="K2" s="114"/>
      <c r="L2" s="114"/>
      <c r="M2" s="114"/>
      <c r="N2" s="114"/>
    </row>
    <row r="3" spans="2:14" ht="18.75" customHeight="1" x14ac:dyDescent="0.3">
      <c r="B3" s="119" t="s">
        <v>61</v>
      </c>
      <c r="C3" s="119"/>
      <c r="D3" s="119"/>
      <c r="E3" s="119"/>
      <c r="F3" s="119"/>
      <c r="G3" s="119"/>
      <c r="H3" s="119"/>
      <c r="I3" s="119"/>
      <c r="J3" s="119"/>
      <c r="K3" s="119"/>
      <c r="L3" s="119"/>
      <c r="M3" s="119"/>
      <c r="N3" s="119"/>
    </row>
    <row r="4" spans="2:14" x14ac:dyDescent="0.3">
      <c r="B4" s="116" t="s">
        <v>62</v>
      </c>
      <c r="C4" s="117"/>
      <c r="D4" s="117"/>
      <c r="E4" s="117"/>
      <c r="F4" s="117"/>
      <c r="G4" s="117"/>
      <c r="H4" s="117"/>
      <c r="I4" s="117"/>
      <c r="J4" s="117"/>
      <c r="K4" s="117"/>
      <c r="L4" s="117"/>
      <c r="M4" s="117"/>
      <c r="N4" s="118"/>
    </row>
    <row r="5" spans="2:14" x14ac:dyDescent="0.3">
      <c r="B5" s="115" t="s">
        <v>69</v>
      </c>
      <c r="C5" s="115"/>
      <c r="D5" s="115"/>
      <c r="E5" s="115"/>
      <c r="F5" s="115"/>
      <c r="G5" s="115"/>
      <c r="H5" s="115"/>
      <c r="I5" s="115"/>
      <c r="J5" s="115"/>
      <c r="K5" s="115"/>
      <c r="L5" s="115"/>
      <c r="M5" s="115"/>
      <c r="N5" s="115"/>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46</v>
      </c>
      <c r="G7" s="22" t="s">
        <v>18</v>
      </c>
      <c r="I7" s="21" t="s">
        <v>4</v>
      </c>
      <c r="J7" s="22" t="s">
        <v>16</v>
      </c>
      <c r="L7" s="21"/>
      <c r="M7" s="22" t="s">
        <v>17</v>
      </c>
    </row>
    <row r="9" spans="2:14" x14ac:dyDescent="0.3">
      <c r="B9" s="32" t="s">
        <v>70</v>
      </c>
      <c r="C9" s="6"/>
      <c r="D9" s="6"/>
      <c r="E9" s="6"/>
      <c r="F9" s="6"/>
      <c r="G9" s="6"/>
      <c r="H9" s="6"/>
      <c r="I9" s="6"/>
      <c r="J9" s="6"/>
      <c r="K9" s="6"/>
      <c r="L9" s="6"/>
      <c r="M9" s="6"/>
      <c r="N9" s="23"/>
    </row>
    <row r="10" spans="2:14" x14ac:dyDescent="0.3">
      <c r="B10" s="45" t="s">
        <v>20</v>
      </c>
      <c r="E10" s="21" t="s">
        <v>46</v>
      </c>
      <c r="F10" s="7" t="s">
        <v>51</v>
      </c>
      <c r="J10" s="21"/>
      <c r="K10" s="7" t="s">
        <v>47</v>
      </c>
      <c r="N10" s="8"/>
    </row>
    <row r="11" spans="2:14" ht="15.75" customHeight="1" x14ac:dyDescent="0.3">
      <c r="B11" s="121" t="s">
        <v>34</v>
      </c>
      <c r="C11" s="122"/>
      <c r="D11" s="122"/>
      <c r="E11" s="122"/>
      <c r="F11" s="122"/>
      <c r="G11" s="122"/>
      <c r="H11" s="122"/>
      <c r="I11" s="122"/>
      <c r="J11" s="122"/>
      <c r="K11" s="122"/>
      <c r="L11" s="122"/>
      <c r="M11" s="122"/>
      <c r="N11" s="123"/>
    </row>
    <row r="12" spans="2:14" x14ac:dyDescent="0.3">
      <c r="B12" s="127" t="s">
        <v>71</v>
      </c>
      <c r="C12" s="128"/>
      <c r="D12" s="128"/>
      <c r="E12" s="128"/>
      <c r="F12" s="128"/>
      <c r="G12" s="128"/>
      <c r="H12" s="128"/>
      <c r="I12" s="128"/>
      <c r="J12" s="128"/>
      <c r="K12" s="128"/>
      <c r="L12" s="128"/>
      <c r="M12" s="128"/>
      <c r="N12" s="129"/>
    </row>
    <row r="13" spans="2:14" x14ac:dyDescent="0.3">
      <c r="B13" s="130"/>
      <c r="C13" s="131"/>
      <c r="D13" s="131"/>
      <c r="E13" s="131"/>
      <c r="F13" s="131"/>
      <c r="G13" s="131"/>
      <c r="H13" s="131"/>
      <c r="I13" s="131"/>
      <c r="J13" s="131"/>
      <c r="K13" s="131"/>
      <c r="L13" s="131"/>
      <c r="M13" s="131"/>
      <c r="N13" s="132"/>
    </row>
    <row r="14" spans="2:14" x14ac:dyDescent="0.3">
      <c r="B14" s="130"/>
      <c r="C14" s="131"/>
      <c r="D14" s="131"/>
      <c r="E14" s="131"/>
      <c r="F14" s="131"/>
      <c r="G14" s="131"/>
      <c r="H14" s="131"/>
      <c r="I14" s="131"/>
      <c r="J14" s="131"/>
      <c r="K14" s="131"/>
      <c r="L14" s="131"/>
      <c r="M14" s="131"/>
      <c r="N14" s="132"/>
    </row>
    <row r="15" spans="2:14" ht="2.4" customHeight="1" x14ac:dyDescent="0.3">
      <c r="B15" s="130"/>
      <c r="C15" s="131"/>
      <c r="D15" s="131"/>
      <c r="E15" s="131"/>
      <c r="F15" s="131"/>
      <c r="G15" s="131"/>
      <c r="H15" s="131"/>
      <c r="I15" s="131"/>
      <c r="J15" s="131"/>
      <c r="K15" s="131"/>
      <c r="L15" s="131"/>
      <c r="M15" s="131"/>
      <c r="N15" s="132"/>
    </row>
    <row r="16" spans="2:14" ht="45.6" customHeight="1" x14ac:dyDescent="0.3">
      <c r="B16" s="133"/>
      <c r="C16" s="134"/>
      <c r="D16" s="134"/>
      <c r="E16" s="134"/>
      <c r="F16" s="134"/>
      <c r="G16" s="134"/>
      <c r="H16" s="134"/>
      <c r="I16" s="134"/>
      <c r="J16" s="134"/>
      <c r="K16" s="134"/>
      <c r="L16" s="134"/>
      <c r="M16" s="134"/>
      <c r="N16" s="135"/>
    </row>
    <row r="17" spans="2:15" x14ac:dyDescent="0.3">
      <c r="B17" s="124" t="s">
        <v>63</v>
      </c>
      <c r="C17" s="125"/>
      <c r="D17" s="125"/>
      <c r="E17" s="125"/>
      <c r="F17" s="125"/>
      <c r="G17" s="125"/>
      <c r="H17" s="125"/>
      <c r="I17" s="125"/>
      <c r="J17" s="125"/>
      <c r="K17" s="125"/>
      <c r="L17" s="125"/>
      <c r="M17" s="125"/>
      <c r="N17" s="126"/>
    </row>
    <row r="18" spans="2:15" ht="15" customHeight="1" x14ac:dyDescent="0.3">
      <c r="B18" s="161" t="s">
        <v>82</v>
      </c>
      <c r="C18" s="162"/>
      <c r="D18" s="162"/>
      <c r="E18" s="162"/>
      <c r="F18" s="162"/>
      <c r="G18" s="162"/>
      <c r="H18" s="162"/>
      <c r="I18" s="162"/>
      <c r="J18" s="162"/>
      <c r="K18" s="162"/>
      <c r="L18" s="162"/>
      <c r="M18" s="162"/>
      <c r="N18" s="163"/>
    </row>
    <row r="19" spans="2:15" x14ac:dyDescent="0.3">
      <c r="B19" s="164"/>
      <c r="C19" s="165"/>
      <c r="D19" s="165"/>
      <c r="E19" s="165"/>
      <c r="F19" s="165"/>
      <c r="G19" s="165"/>
      <c r="H19" s="165"/>
      <c r="I19" s="165"/>
      <c r="J19" s="165"/>
      <c r="K19" s="165"/>
      <c r="L19" s="165"/>
      <c r="M19" s="165"/>
      <c r="N19" s="166"/>
    </row>
    <row r="20" spans="2:15" x14ac:dyDescent="0.3">
      <c r="B20" s="164"/>
      <c r="C20" s="165"/>
      <c r="D20" s="165"/>
      <c r="E20" s="165"/>
      <c r="F20" s="165"/>
      <c r="G20" s="165"/>
      <c r="H20" s="165"/>
      <c r="I20" s="165"/>
      <c r="J20" s="165"/>
      <c r="K20" s="165"/>
      <c r="L20" s="165"/>
      <c r="M20" s="165"/>
      <c r="N20" s="166"/>
    </row>
    <row r="21" spans="2:15" ht="71.400000000000006" customHeight="1" x14ac:dyDescent="0.3">
      <c r="B21" s="167"/>
      <c r="C21" s="168"/>
      <c r="D21" s="168"/>
      <c r="E21" s="168"/>
      <c r="F21" s="168"/>
      <c r="G21" s="168"/>
      <c r="H21" s="168"/>
      <c r="I21" s="168"/>
      <c r="J21" s="168"/>
      <c r="K21" s="168"/>
      <c r="L21" s="168"/>
      <c r="M21" s="168"/>
      <c r="N21" s="169"/>
    </row>
    <row r="22" spans="2:15" x14ac:dyDescent="0.3">
      <c r="B22" s="13" t="s">
        <v>12</v>
      </c>
      <c r="C22" s="13"/>
      <c r="D22" s="13"/>
      <c r="E22" s="13"/>
      <c r="F22" s="9"/>
      <c r="G22" s="1"/>
      <c r="H22" s="1"/>
      <c r="I22" s="1"/>
      <c r="J22" s="1"/>
      <c r="K22" s="89"/>
      <c r="L22" s="89"/>
      <c r="M22" s="89"/>
      <c r="N22" s="89"/>
      <c r="O22" s="1"/>
    </row>
    <row r="23" spans="2:15" x14ac:dyDescent="0.3">
      <c r="B23" s="54" t="s">
        <v>83</v>
      </c>
      <c r="C23" s="13"/>
      <c r="D23" s="13"/>
      <c r="E23" s="13"/>
      <c r="F23" s="9"/>
      <c r="G23" s="64"/>
      <c r="H23" s="1"/>
      <c r="I23" s="1"/>
      <c r="J23" s="1"/>
      <c r="K23" s="120">
        <f>750000*4000</f>
        <v>3000000000</v>
      </c>
      <c r="L23" s="120"/>
      <c r="M23" s="120"/>
      <c r="N23" s="120"/>
      <c r="O23" s="1"/>
    </row>
    <row r="24" spans="2:15" hidden="1" x14ac:dyDescent="0.3">
      <c r="B24" s="54"/>
      <c r="F24" s="9"/>
      <c r="G24" s="1"/>
      <c r="H24" s="1"/>
      <c r="I24" s="1"/>
      <c r="J24" s="1"/>
      <c r="K24" s="89"/>
      <c r="L24" s="89"/>
      <c r="M24" s="89"/>
      <c r="N24" s="89"/>
      <c r="O24" s="1"/>
    </row>
    <row r="25" spans="2:15" x14ac:dyDescent="0.3">
      <c r="B25" s="7" t="s">
        <v>5</v>
      </c>
      <c r="F25" s="11"/>
      <c r="K25" s="137">
        <v>10</v>
      </c>
      <c r="L25" s="137"/>
      <c r="M25" s="137"/>
      <c r="N25" s="19" t="s">
        <v>3</v>
      </c>
      <c r="O25" s="1"/>
    </row>
    <row r="26" spans="2:15" ht="15" customHeight="1" x14ac:dyDescent="0.3">
      <c r="B26" s="13" t="s">
        <v>37</v>
      </c>
      <c r="K26" s="138">
        <f>K23*K25/100</f>
        <v>300000000</v>
      </c>
      <c r="L26" s="138"/>
      <c r="M26" s="138"/>
      <c r="N26" s="138"/>
    </row>
    <row r="27" spans="2:15" ht="4.5" customHeight="1" x14ac:dyDescent="0.3">
      <c r="B27" s="34"/>
      <c r="C27" s="35"/>
      <c r="D27" s="35"/>
      <c r="E27" s="35"/>
      <c r="F27" s="36"/>
      <c r="G27" s="35"/>
      <c r="H27" s="35"/>
      <c r="I27" s="35"/>
      <c r="J27" s="35"/>
      <c r="K27" s="37"/>
      <c r="L27" s="37"/>
      <c r="M27" s="37"/>
      <c r="N27" s="37"/>
    </row>
    <row r="28" spans="2:15" x14ac:dyDescent="0.3">
      <c r="B28" s="53" t="s">
        <v>84</v>
      </c>
      <c r="C28" s="13"/>
      <c r="D28" s="13"/>
      <c r="E28" s="13"/>
      <c r="F28" s="9"/>
      <c r="G28" s="64"/>
      <c r="H28" s="1"/>
      <c r="I28" s="1"/>
      <c r="J28" s="1"/>
      <c r="K28" s="120">
        <v>110000000</v>
      </c>
      <c r="L28" s="120"/>
      <c r="M28" s="120"/>
      <c r="N28" s="120"/>
    </row>
    <row r="29" spans="2:15" hidden="1" x14ac:dyDescent="0.3">
      <c r="B29" s="53"/>
      <c r="C29" s="13"/>
      <c r="D29" s="13"/>
      <c r="E29" s="13"/>
      <c r="F29" s="9"/>
      <c r="G29" s="64"/>
      <c r="H29" s="1"/>
      <c r="I29" s="1"/>
      <c r="J29" s="1"/>
      <c r="K29" s="120"/>
      <c r="L29" s="120"/>
      <c r="M29" s="120"/>
      <c r="N29" s="120"/>
    </row>
    <row r="30" spans="2:15" x14ac:dyDescent="0.3">
      <c r="B30" s="7" t="s">
        <v>5</v>
      </c>
      <c r="F30" s="11"/>
      <c r="K30" s="137">
        <v>75</v>
      </c>
      <c r="L30" s="137"/>
      <c r="M30" s="137"/>
      <c r="N30" s="19" t="s">
        <v>3</v>
      </c>
      <c r="O30" s="1"/>
    </row>
    <row r="31" spans="2:15" x14ac:dyDescent="0.3">
      <c r="B31" s="13" t="s">
        <v>38</v>
      </c>
      <c r="K31" s="138">
        <f>K28*K30%</f>
        <v>82500000</v>
      </c>
      <c r="L31" s="138"/>
      <c r="M31" s="138"/>
      <c r="N31" s="138"/>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39</v>
      </c>
      <c r="K34" s="136">
        <f>K26+K31</f>
        <v>382500000</v>
      </c>
      <c r="L34" s="136"/>
      <c r="M34" s="136"/>
      <c r="N34" s="136"/>
    </row>
    <row r="35" spans="1:14" ht="13.5" customHeight="1" x14ac:dyDescent="0.3">
      <c r="B35" s="13"/>
      <c r="K35" s="19"/>
      <c r="L35" s="19"/>
      <c r="M35" s="19"/>
      <c r="N35" s="19"/>
    </row>
    <row r="36" spans="1:14" ht="13.5" customHeight="1" x14ac:dyDescent="0.3">
      <c r="B36" s="13" t="s">
        <v>40</v>
      </c>
      <c r="K36" s="19"/>
      <c r="L36" s="19"/>
      <c r="M36" s="19"/>
      <c r="N36" s="19"/>
    </row>
    <row r="37" spans="1:14" x14ac:dyDescent="0.3">
      <c r="B37" s="38" t="s">
        <v>1</v>
      </c>
      <c r="C37" s="38"/>
      <c r="D37" s="38"/>
      <c r="E37" s="38"/>
      <c r="F37" s="13"/>
      <c r="G37" s="13"/>
      <c r="K37" s="89">
        <v>20000000</v>
      </c>
      <c r="L37" s="89"/>
      <c r="M37" s="89"/>
      <c r="N37" s="89"/>
    </row>
    <row r="38" spans="1:14" x14ac:dyDescent="0.3">
      <c r="B38" s="7" t="s">
        <v>85</v>
      </c>
      <c r="C38" s="12"/>
      <c r="D38" s="12"/>
      <c r="E38" s="12"/>
      <c r="K38" s="89">
        <f>8*4500000</f>
        <v>36000000</v>
      </c>
      <c r="L38" s="89"/>
      <c r="M38" s="89"/>
      <c r="N38" s="89"/>
    </row>
    <row r="39" spans="1:14" ht="5.0999999999999996" customHeight="1" x14ac:dyDescent="0.3">
      <c r="B39" s="59"/>
      <c r="C39" s="60"/>
      <c r="D39" s="60"/>
      <c r="E39" s="60"/>
      <c r="F39" s="59"/>
      <c r="G39" s="59"/>
      <c r="H39" s="59"/>
      <c r="I39" s="59"/>
      <c r="J39" s="59"/>
      <c r="K39" s="56"/>
      <c r="L39" s="56"/>
      <c r="M39" s="56"/>
      <c r="N39" s="56"/>
    </row>
    <row r="40" spans="1:14" ht="15.6" x14ac:dyDescent="0.3">
      <c r="B40" s="13" t="s">
        <v>44</v>
      </c>
      <c r="C40" s="38"/>
      <c r="D40" s="38"/>
      <c r="E40" s="38"/>
      <c r="F40" s="9"/>
      <c r="K40" s="82">
        <f>K37+K38</f>
        <v>56000000</v>
      </c>
      <c r="L40" s="82"/>
      <c r="M40" s="82"/>
      <c r="N40" s="82"/>
    </row>
    <row r="41" spans="1:14" ht="15.6" x14ac:dyDescent="0.3">
      <c r="B41" s="13"/>
      <c r="C41" s="38"/>
      <c r="D41" s="38"/>
      <c r="E41" s="38"/>
      <c r="F41" s="9"/>
      <c r="K41" s="57"/>
      <c r="L41" s="57"/>
      <c r="M41" s="57"/>
      <c r="N41" s="57"/>
    </row>
    <row r="42" spans="1:14" x14ac:dyDescent="0.3">
      <c r="B42" s="13" t="s">
        <v>6</v>
      </c>
      <c r="C42" s="38"/>
      <c r="D42" s="38"/>
      <c r="E42" s="38"/>
      <c r="F42" s="13"/>
      <c r="K42" s="89">
        <v>10000000</v>
      </c>
      <c r="L42" s="89"/>
      <c r="M42" s="89"/>
      <c r="N42" s="89"/>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45</v>
      </c>
      <c r="K44" s="90">
        <f>K37+K38+K42</f>
        <v>66000000</v>
      </c>
      <c r="L44" s="90"/>
      <c r="M44" s="90"/>
      <c r="N44" s="91"/>
    </row>
    <row r="45" spans="1:14" ht="15" customHeight="1" x14ac:dyDescent="0.3">
      <c r="B45" s="12"/>
      <c r="C45" s="12"/>
      <c r="D45" s="12"/>
      <c r="E45" s="12"/>
      <c r="J45" s="39"/>
      <c r="K45" s="19"/>
      <c r="L45" s="19"/>
      <c r="M45" s="19"/>
      <c r="N45" s="19"/>
    </row>
    <row r="46" spans="1:14" ht="15.6" x14ac:dyDescent="0.3">
      <c r="A46" s="8"/>
      <c r="B46" s="83" t="s">
        <v>27</v>
      </c>
      <c r="C46" s="84"/>
      <c r="D46" s="84"/>
      <c r="E46" s="84"/>
      <c r="F46" s="84"/>
      <c r="G46" s="84"/>
      <c r="H46" s="84"/>
      <c r="I46" s="84"/>
      <c r="J46" s="84"/>
      <c r="K46" s="84"/>
      <c r="L46" s="84"/>
      <c r="M46" s="84"/>
      <c r="N46" s="85"/>
    </row>
    <row r="47" spans="1:14" x14ac:dyDescent="0.3">
      <c r="A47" s="8"/>
      <c r="B47" s="111" t="s">
        <v>32</v>
      </c>
      <c r="C47" s="112"/>
      <c r="D47" s="113"/>
      <c r="E47" s="88" t="s">
        <v>31</v>
      </c>
      <c r="F47" s="87"/>
      <c r="G47" s="52" t="s">
        <v>36</v>
      </c>
      <c r="H47" s="88" t="s">
        <v>52</v>
      </c>
      <c r="I47" s="86"/>
      <c r="J47" s="86"/>
      <c r="K47" s="87"/>
      <c r="L47" s="86" t="s">
        <v>29</v>
      </c>
      <c r="M47" s="86"/>
      <c r="N47" s="87"/>
    </row>
    <row r="48" spans="1:14" x14ac:dyDescent="0.3">
      <c r="B48" s="99" t="s">
        <v>64</v>
      </c>
      <c r="C48" s="100"/>
      <c r="D48" s="101"/>
      <c r="E48" s="102" t="s">
        <v>72</v>
      </c>
      <c r="F48" s="102"/>
      <c r="G48" s="61" t="s">
        <v>56</v>
      </c>
      <c r="H48" s="76">
        <v>2200000000</v>
      </c>
      <c r="I48" s="77"/>
      <c r="J48" s="77"/>
      <c r="K48" s="78"/>
      <c r="L48" s="77">
        <f>(H48*11.5%)/12</f>
        <v>21083333.333333332</v>
      </c>
      <c r="M48" s="77"/>
      <c r="N48" s="78"/>
    </row>
    <row r="49" spans="2:14" x14ac:dyDescent="0.3">
      <c r="B49" s="99" t="s">
        <v>64</v>
      </c>
      <c r="C49" s="100"/>
      <c r="D49" s="101"/>
      <c r="E49" s="102" t="s">
        <v>73</v>
      </c>
      <c r="F49" s="102"/>
      <c r="G49" s="61" t="s">
        <v>56</v>
      </c>
      <c r="H49" s="76">
        <v>1436200000</v>
      </c>
      <c r="I49" s="77"/>
      <c r="J49" s="77"/>
      <c r="K49" s="78"/>
      <c r="L49" s="77">
        <v>38678571</v>
      </c>
      <c r="M49" s="77"/>
      <c r="N49" s="78"/>
    </row>
    <row r="50" spans="2:14" x14ac:dyDescent="0.3">
      <c r="B50" s="96" t="s">
        <v>64</v>
      </c>
      <c r="C50" s="97"/>
      <c r="D50" s="98"/>
      <c r="E50" s="103" t="s">
        <v>73</v>
      </c>
      <c r="F50" s="104"/>
      <c r="G50" s="61" t="s">
        <v>56</v>
      </c>
      <c r="H50" s="79">
        <v>1142857144</v>
      </c>
      <c r="I50" s="80"/>
      <c r="J50" s="80"/>
      <c r="K50" s="81"/>
      <c r="L50" s="79">
        <v>25785714</v>
      </c>
      <c r="M50" s="80"/>
      <c r="N50" s="81"/>
    </row>
    <row r="51" spans="2:14" x14ac:dyDescent="0.3">
      <c r="B51" s="96" t="s">
        <v>74</v>
      </c>
      <c r="C51" s="97"/>
      <c r="D51" s="98"/>
      <c r="E51" s="103" t="s">
        <v>58</v>
      </c>
      <c r="F51" s="104"/>
      <c r="G51" s="61" t="s">
        <v>56</v>
      </c>
      <c r="H51" s="79">
        <v>900000000</v>
      </c>
      <c r="I51" s="80"/>
      <c r="J51" s="80"/>
      <c r="K51" s="81"/>
      <c r="L51" s="79">
        <v>25125000</v>
      </c>
      <c r="M51" s="80"/>
      <c r="N51" s="81"/>
    </row>
    <row r="52" spans="2:14" x14ac:dyDescent="0.3">
      <c r="B52" s="96" t="s">
        <v>75</v>
      </c>
      <c r="C52" s="97"/>
      <c r="D52" s="98"/>
      <c r="E52" s="103" t="s">
        <v>59</v>
      </c>
      <c r="F52" s="104"/>
      <c r="G52" s="61" t="s">
        <v>56</v>
      </c>
      <c r="H52" s="79">
        <v>245262923</v>
      </c>
      <c r="I52" s="80"/>
      <c r="J52" s="80"/>
      <c r="K52" s="81"/>
      <c r="L52" s="79">
        <v>7516475</v>
      </c>
      <c r="M52" s="80"/>
      <c r="N52" s="81"/>
    </row>
    <row r="53" spans="2:14" x14ac:dyDescent="0.3">
      <c r="B53" s="96" t="s">
        <v>76</v>
      </c>
      <c r="C53" s="97"/>
      <c r="D53" s="98"/>
      <c r="E53" s="103" t="s">
        <v>58</v>
      </c>
      <c r="F53" s="104"/>
      <c r="G53" s="61" t="s">
        <v>56</v>
      </c>
      <c r="H53" s="79">
        <v>209088617</v>
      </c>
      <c r="I53" s="80"/>
      <c r="J53" s="80"/>
      <c r="K53" s="81"/>
      <c r="L53" s="79">
        <v>14429663</v>
      </c>
      <c r="M53" s="80"/>
      <c r="N53" s="81"/>
    </row>
    <row r="54" spans="2:14" x14ac:dyDescent="0.3">
      <c r="B54" s="96" t="s">
        <v>77</v>
      </c>
      <c r="C54" s="97"/>
      <c r="D54" s="98"/>
      <c r="E54" s="103" t="s">
        <v>58</v>
      </c>
      <c r="F54" s="104"/>
      <c r="G54" s="61" t="s">
        <v>56</v>
      </c>
      <c r="H54" s="79">
        <v>154960000</v>
      </c>
      <c r="I54" s="80"/>
      <c r="J54" s="80"/>
      <c r="K54" s="81"/>
      <c r="L54" s="79">
        <v>56366700</v>
      </c>
      <c r="M54" s="80"/>
      <c r="N54" s="81"/>
    </row>
    <row r="55" spans="2:14" x14ac:dyDescent="0.3">
      <c r="B55" s="96" t="s">
        <v>78</v>
      </c>
      <c r="C55" s="97"/>
      <c r="D55" s="98"/>
      <c r="E55" s="103" t="s">
        <v>58</v>
      </c>
      <c r="F55" s="104"/>
      <c r="G55" s="61" t="s">
        <v>56</v>
      </c>
      <c r="H55" s="79">
        <v>143317918</v>
      </c>
      <c r="I55" s="80"/>
      <c r="J55" s="80"/>
      <c r="K55" s="81"/>
      <c r="L55" s="105">
        <v>10799939.91222222</v>
      </c>
      <c r="M55" s="106"/>
      <c r="N55" s="107"/>
    </row>
    <row r="56" spans="2:14" x14ac:dyDescent="0.3">
      <c r="B56" s="96" t="s">
        <v>77</v>
      </c>
      <c r="C56" s="97"/>
      <c r="D56" s="98"/>
      <c r="E56" s="102" t="s">
        <v>58</v>
      </c>
      <c r="F56" s="102"/>
      <c r="G56" s="61" t="s">
        <v>56</v>
      </c>
      <c r="H56" s="76">
        <v>135375000</v>
      </c>
      <c r="I56" s="77"/>
      <c r="J56" s="77"/>
      <c r="K56" s="78"/>
      <c r="L56" s="77">
        <v>72628687.5</v>
      </c>
      <c r="M56" s="77"/>
      <c r="N56" s="78"/>
    </row>
    <row r="57" spans="2:14" x14ac:dyDescent="0.3">
      <c r="B57" s="96" t="s">
        <v>77</v>
      </c>
      <c r="C57" s="97"/>
      <c r="D57" s="98"/>
      <c r="E57" s="92" t="s">
        <v>73</v>
      </c>
      <c r="F57" s="93"/>
      <c r="G57" s="61" t="s">
        <v>56</v>
      </c>
      <c r="H57" s="76">
        <v>95900000</v>
      </c>
      <c r="I57" s="77"/>
      <c r="J57" s="77"/>
      <c r="K57" s="78"/>
      <c r="L57" s="76">
        <v>50866958.333333328</v>
      </c>
      <c r="M57" s="77"/>
      <c r="N57" s="78"/>
    </row>
    <row r="58" spans="2:14" x14ac:dyDescent="0.3">
      <c r="B58" s="96" t="s">
        <v>75</v>
      </c>
      <c r="C58" s="97"/>
      <c r="D58" s="98"/>
      <c r="E58" s="92" t="s">
        <v>58</v>
      </c>
      <c r="F58" s="93"/>
      <c r="G58" s="61" t="s">
        <v>56</v>
      </c>
      <c r="H58" s="76">
        <v>92906399</v>
      </c>
      <c r="I58" s="77"/>
      <c r="J58" s="77"/>
      <c r="K58" s="78"/>
      <c r="L58" s="76">
        <v>5630351.5199357141</v>
      </c>
      <c r="M58" s="77"/>
      <c r="N58" s="78"/>
    </row>
    <row r="59" spans="2:14" x14ac:dyDescent="0.3">
      <c r="B59" s="96" t="s">
        <v>77</v>
      </c>
      <c r="C59" s="97"/>
      <c r="D59" s="98"/>
      <c r="E59" s="92" t="s">
        <v>59</v>
      </c>
      <c r="F59" s="93"/>
      <c r="G59" s="61" t="s">
        <v>56</v>
      </c>
      <c r="H59" s="76">
        <v>89775000</v>
      </c>
      <c r="I59" s="77"/>
      <c r="J59" s="77"/>
      <c r="K59" s="78"/>
      <c r="L59" s="76">
        <v>93051787.499999985</v>
      </c>
      <c r="M59" s="77"/>
      <c r="N59" s="78"/>
    </row>
    <row r="60" spans="2:14" x14ac:dyDescent="0.3">
      <c r="B60" s="99" t="s">
        <v>78</v>
      </c>
      <c r="C60" s="100"/>
      <c r="D60" s="101"/>
      <c r="E60" s="92" t="s">
        <v>73</v>
      </c>
      <c r="F60" s="93"/>
      <c r="G60" s="61" t="s">
        <v>56</v>
      </c>
      <c r="H60" s="76">
        <v>23232069</v>
      </c>
      <c r="I60" s="77"/>
      <c r="J60" s="77"/>
      <c r="K60" s="78"/>
      <c r="L60" s="76">
        <v>1604256.2406727402</v>
      </c>
      <c r="M60" s="77"/>
      <c r="N60" s="78"/>
    </row>
    <row r="61" spans="2:14" x14ac:dyDescent="0.3">
      <c r="B61" s="99" t="s">
        <v>75</v>
      </c>
      <c r="C61" s="100"/>
      <c r="D61" s="101"/>
      <c r="E61" s="92" t="s">
        <v>58</v>
      </c>
      <c r="F61" s="93"/>
      <c r="G61" s="61" t="s">
        <v>56</v>
      </c>
      <c r="H61" s="76">
        <v>9347232</v>
      </c>
      <c r="I61" s="77"/>
      <c r="J61" s="77"/>
      <c r="K61" s="78"/>
      <c r="L61" s="76">
        <v>114021.95512499999</v>
      </c>
      <c r="M61" s="77"/>
      <c r="N61" s="78"/>
    </row>
    <row r="62" spans="2:14" x14ac:dyDescent="0.3">
      <c r="B62" s="99" t="s">
        <v>79</v>
      </c>
      <c r="C62" s="100"/>
      <c r="D62" s="101"/>
      <c r="E62" s="94" t="s">
        <v>58</v>
      </c>
      <c r="F62" s="95"/>
      <c r="G62" s="61" t="s">
        <v>56</v>
      </c>
      <c r="H62" s="79">
        <v>5676787</v>
      </c>
      <c r="I62" s="80"/>
      <c r="J62" s="80"/>
      <c r="K62" s="81"/>
      <c r="L62" s="73">
        <v>1157406.6594722224</v>
      </c>
      <c r="M62" s="74"/>
      <c r="N62" s="75"/>
    </row>
    <row r="63" spans="2:14" x14ac:dyDescent="0.3">
      <c r="B63" s="99" t="s">
        <v>64</v>
      </c>
      <c r="C63" s="100"/>
      <c r="D63" s="101"/>
      <c r="E63" s="94" t="s">
        <v>58</v>
      </c>
      <c r="F63" s="95"/>
      <c r="G63" s="61" t="s">
        <v>56</v>
      </c>
      <c r="H63" s="73">
        <v>4404547</v>
      </c>
      <c r="I63" s="74"/>
      <c r="J63" s="74"/>
      <c r="K63" s="75"/>
      <c r="L63" s="73">
        <v>493493.14166666672</v>
      </c>
      <c r="M63" s="74"/>
      <c r="N63" s="75"/>
    </row>
    <row r="64" spans="2:14" x14ac:dyDescent="0.3">
      <c r="B64" s="99" t="s">
        <v>79</v>
      </c>
      <c r="C64" s="100"/>
      <c r="D64" s="101"/>
      <c r="E64" s="94" t="s">
        <v>58</v>
      </c>
      <c r="F64" s="95"/>
      <c r="G64" s="61" t="s">
        <v>56</v>
      </c>
      <c r="H64" s="73">
        <v>1548094</v>
      </c>
      <c r="I64" s="74"/>
      <c r="J64" s="74"/>
      <c r="K64" s="75"/>
      <c r="L64" s="73">
        <v>322097.04800000001</v>
      </c>
      <c r="M64" s="74"/>
      <c r="N64" s="75"/>
    </row>
    <row r="65" spans="2:14" x14ac:dyDescent="0.3">
      <c r="B65" s="99" t="s">
        <v>79</v>
      </c>
      <c r="C65" s="100"/>
      <c r="D65" s="101"/>
      <c r="E65" s="94" t="s">
        <v>58</v>
      </c>
      <c r="F65" s="95"/>
      <c r="G65" s="61" t="s">
        <v>56</v>
      </c>
      <c r="H65" s="73">
        <v>1226274</v>
      </c>
      <c r="I65" s="74"/>
      <c r="J65" s="74"/>
      <c r="K65" s="75"/>
      <c r="L65" s="73">
        <v>162878.73088257579</v>
      </c>
      <c r="M65" s="74"/>
      <c r="N65" s="75"/>
    </row>
    <row r="66" spans="2:14" x14ac:dyDescent="0.3">
      <c r="B66" s="99" t="s">
        <v>80</v>
      </c>
      <c r="C66" s="100"/>
      <c r="D66" s="101"/>
      <c r="E66" s="94" t="s">
        <v>58</v>
      </c>
      <c r="F66" s="95"/>
      <c r="G66" s="61" t="s">
        <v>65</v>
      </c>
      <c r="H66" s="73">
        <v>487560</v>
      </c>
      <c r="I66" s="74"/>
      <c r="J66" s="74"/>
      <c r="K66" s="75"/>
      <c r="L66" s="73">
        <v>59926.661147826089</v>
      </c>
      <c r="M66" s="74"/>
      <c r="N66" s="75"/>
    </row>
    <row r="67" spans="2:14" x14ac:dyDescent="0.3">
      <c r="B67" s="99" t="s">
        <v>81</v>
      </c>
      <c r="C67" s="100"/>
      <c r="D67" s="101"/>
      <c r="E67" s="94" t="s">
        <v>58</v>
      </c>
      <c r="F67" s="95"/>
      <c r="G67" s="61" t="s">
        <v>56</v>
      </c>
      <c r="H67" s="73">
        <v>50494</v>
      </c>
      <c r="I67" s="74"/>
      <c r="J67" s="74"/>
      <c r="K67" s="75"/>
      <c r="L67" s="73">
        <v>4645.0272166666673</v>
      </c>
      <c r="M67" s="74"/>
      <c r="N67" s="75"/>
    </row>
    <row r="68" spans="2:14" x14ac:dyDescent="0.3">
      <c r="B68" s="99"/>
      <c r="C68" s="100"/>
      <c r="D68" s="101"/>
      <c r="E68" s="94"/>
      <c r="F68" s="95"/>
      <c r="G68" s="61"/>
      <c r="H68" s="73"/>
      <c r="I68" s="74"/>
      <c r="J68" s="74"/>
      <c r="K68" s="75"/>
      <c r="L68" s="73"/>
      <c r="M68" s="74"/>
      <c r="N68" s="75"/>
    </row>
    <row r="69" spans="2:14" x14ac:dyDescent="0.3">
      <c r="B69" s="42"/>
      <c r="C69" s="42"/>
      <c r="D69" s="42"/>
      <c r="E69" s="43"/>
      <c r="F69" s="44" t="s">
        <v>30</v>
      </c>
      <c r="G69" s="51"/>
      <c r="H69" s="108">
        <f>SUM(H48:K68)</f>
        <v>6891616058</v>
      </c>
      <c r="I69" s="109"/>
      <c r="J69" s="109"/>
      <c r="K69" s="110"/>
      <c r="L69" s="108">
        <f>SUM(L55:N68)</f>
        <v>236896450.22967499</v>
      </c>
      <c r="M69" s="109"/>
      <c r="N69" s="110"/>
    </row>
    <row r="70" spans="2:14" ht="15" customHeight="1" x14ac:dyDescent="0.3">
      <c r="B70" s="62" t="s">
        <v>57</v>
      </c>
      <c r="C70" s="48"/>
      <c r="D70" s="48"/>
      <c r="E70" s="49"/>
      <c r="F70" s="39"/>
      <c r="G70" s="19"/>
      <c r="H70" s="19"/>
      <c r="I70" s="19"/>
      <c r="J70" s="19"/>
      <c r="K70" s="19"/>
      <c r="L70" s="19"/>
      <c r="M70" s="19"/>
      <c r="N70" s="19"/>
    </row>
    <row r="71" spans="2:14" x14ac:dyDescent="0.3">
      <c r="B71" s="7" t="s">
        <v>66</v>
      </c>
      <c r="K71" s="1"/>
      <c r="L71" s="1"/>
      <c r="M71" s="1"/>
      <c r="N71" s="1"/>
    </row>
    <row r="72" spans="2:14" ht="18" x14ac:dyDescent="0.3">
      <c r="B72" s="14" t="s">
        <v>0</v>
      </c>
      <c r="C72" s="13"/>
      <c r="D72" s="13"/>
      <c r="E72" s="13"/>
      <c r="F72" s="13"/>
      <c r="G72" s="13"/>
      <c r="H72" s="13"/>
      <c r="I72" s="13"/>
      <c r="J72" s="120" t="s">
        <v>13</v>
      </c>
      <c r="K72" s="120"/>
      <c r="L72" s="120"/>
      <c r="M72" s="120"/>
      <c r="N72" s="120"/>
    </row>
    <row r="73" spans="2:14" ht="15.6" x14ac:dyDescent="0.3">
      <c r="B73" s="13" t="s">
        <v>28</v>
      </c>
      <c r="C73" s="1"/>
      <c r="D73" s="1"/>
      <c r="E73" s="143">
        <v>183700000</v>
      </c>
      <c r="F73" s="143"/>
      <c r="G73" s="143"/>
      <c r="H73" s="1"/>
      <c r="I73" s="13"/>
      <c r="J73" s="68" t="s">
        <v>35</v>
      </c>
      <c r="K73" s="145">
        <f>(((((E74*(E75/12))*E73)/100)+E73)/E75)</f>
        <v>17221875</v>
      </c>
      <c r="L73" s="145"/>
      <c r="M73" s="145"/>
      <c r="N73" s="145"/>
    </row>
    <row r="74" spans="2:14" ht="18" x14ac:dyDescent="0.3">
      <c r="B74" s="13" t="s">
        <v>2</v>
      </c>
      <c r="C74" s="19"/>
      <c r="D74" s="19"/>
      <c r="E74" s="33">
        <v>12.5</v>
      </c>
      <c r="F74" s="70">
        <v>15</v>
      </c>
      <c r="G74" s="66">
        <v>12.5</v>
      </c>
      <c r="H74" s="70"/>
      <c r="I74" s="16" t="s">
        <v>3</v>
      </c>
      <c r="J74" s="72" t="s">
        <v>67</v>
      </c>
      <c r="K74" s="146">
        <f>(((((F74*(F75/12))*E73)/100)+E73)/F75)</f>
        <v>7399027.777777778</v>
      </c>
      <c r="L74" s="146"/>
      <c r="M74" s="146"/>
      <c r="N74" s="146"/>
    </row>
    <row r="75" spans="2:14" ht="15" customHeight="1" x14ac:dyDescent="0.3">
      <c r="B75" s="13" t="s">
        <v>11</v>
      </c>
      <c r="C75" s="19"/>
      <c r="D75" s="19"/>
      <c r="E75" s="17">
        <v>12</v>
      </c>
      <c r="F75" s="71">
        <v>36</v>
      </c>
      <c r="G75" s="67">
        <v>24</v>
      </c>
      <c r="H75" s="71"/>
      <c r="I75" s="50"/>
      <c r="J75" s="69" t="s">
        <v>67</v>
      </c>
      <c r="K75" s="147">
        <f>(((((G74*(G75/12))*E73)/100)+E73)/G75)</f>
        <v>9567708.333333334</v>
      </c>
      <c r="L75" s="147"/>
      <c r="M75" s="147"/>
      <c r="N75" s="147"/>
    </row>
    <row r="76" spans="2:14" ht="15" customHeight="1" x14ac:dyDescent="0.3">
      <c r="B76" s="13"/>
      <c r="C76" s="19"/>
      <c r="D76" s="19"/>
      <c r="E76" s="17"/>
      <c r="F76" s="17"/>
      <c r="G76" s="17"/>
      <c r="H76" s="13"/>
      <c r="I76" s="13"/>
      <c r="J76" s="72"/>
      <c r="K76" s="139"/>
      <c r="L76" s="139"/>
      <c r="M76" s="139"/>
      <c r="N76" s="139"/>
    </row>
    <row r="77" spans="2:14" x14ac:dyDescent="0.3">
      <c r="B77" s="13" t="s">
        <v>8</v>
      </c>
      <c r="C77" s="19"/>
      <c r="D77" s="19"/>
      <c r="E77" s="120">
        <v>245000000</v>
      </c>
      <c r="F77" s="120"/>
      <c r="G77" s="120"/>
      <c r="H77" s="13"/>
      <c r="I77" s="13"/>
      <c r="J77" s="160"/>
      <c r="K77" s="160"/>
      <c r="L77" s="160"/>
      <c r="M77" s="160"/>
      <c r="N77" s="160"/>
    </row>
    <row r="78" spans="2:14" ht="15" customHeight="1" x14ac:dyDescent="0.3">
      <c r="B78" s="13" t="s">
        <v>9</v>
      </c>
      <c r="C78" s="19"/>
      <c r="D78" s="19"/>
      <c r="E78" s="144">
        <v>75</v>
      </c>
      <c r="F78" s="144"/>
      <c r="G78" s="65" t="s">
        <v>3</v>
      </c>
      <c r="H78" s="38"/>
      <c r="I78" s="13"/>
      <c r="J78" s="160"/>
      <c r="K78" s="160"/>
      <c r="L78" s="160"/>
      <c r="M78" s="160"/>
      <c r="N78" s="160"/>
    </row>
    <row r="79" spans="2:14" ht="18" x14ac:dyDescent="0.3">
      <c r="B79" s="13" t="s">
        <v>10</v>
      </c>
      <c r="C79" s="19"/>
      <c r="D79" s="19"/>
      <c r="E79" s="120">
        <f>E77*E78/100</f>
        <v>183750000</v>
      </c>
      <c r="F79" s="120"/>
      <c r="G79" s="120"/>
      <c r="H79" s="13"/>
      <c r="I79" s="13"/>
      <c r="J79" s="11"/>
      <c r="K79" s="12"/>
      <c r="L79" s="12"/>
      <c r="M79" s="12"/>
      <c r="N79" s="4"/>
    </row>
    <row r="80" spans="2:14" ht="18" x14ac:dyDescent="0.3">
      <c r="B80" s="13"/>
      <c r="C80" s="19"/>
      <c r="D80" s="19"/>
      <c r="E80" s="63"/>
      <c r="F80" s="63"/>
      <c r="G80" s="63"/>
      <c r="H80" s="13"/>
      <c r="I80" s="13"/>
      <c r="J80" s="11"/>
      <c r="K80" s="12"/>
      <c r="L80" s="12"/>
      <c r="M80" s="12"/>
      <c r="N80" s="4"/>
    </row>
    <row r="81" spans="2:14" ht="15" customHeight="1" x14ac:dyDescent="0.3">
      <c r="B81" s="7" t="s">
        <v>25</v>
      </c>
      <c r="C81" s="12"/>
      <c r="D81" s="9"/>
      <c r="E81" s="12"/>
      <c r="G81" s="19"/>
      <c r="H81" s="13"/>
      <c r="I81" s="13"/>
      <c r="J81" s="13"/>
      <c r="K81" s="19"/>
      <c r="L81" s="19"/>
      <c r="M81" s="19"/>
      <c r="N81" s="19"/>
    </row>
    <row r="82" spans="2:14" ht="15.6" x14ac:dyDescent="0.3">
      <c r="B82" s="30"/>
      <c r="C82" s="12"/>
      <c r="D82" s="9"/>
      <c r="E82" s="12"/>
      <c r="G82" s="19"/>
      <c r="H82" s="13"/>
      <c r="I82" s="13"/>
      <c r="J82" s="13"/>
      <c r="K82" s="19"/>
      <c r="L82" s="19"/>
      <c r="M82" s="19"/>
      <c r="N82" s="19"/>
    </row>
    <row r="83" spans="2:14" ht="15.6" x14ac:dyDescent="0.3">
      <c r="B83" s="30" t="s">
        <v>86</v>
      </c>
      <c r="C83" s="12"/>
      <c r="D83" s="9"/>
      <c r="E83" s="12"/>
      <c r="G83" s="19"/>
      <c r="H83" s="13"/>
      <c r="I83" s="13"/>
      <c r="J83" s="13"/>
      <c r="K83" s="19"/>
      <c r="L83" s="19"/>
      <c r="M83" s="19"/>
      <c r="N83" s="19"/>
    </row>
    <row r="84" spans="2:14" ht="15.6" x14ac:dyDescent="0.3">
      <c r="B84" s="30"/>
      <c r="C84" s="12"/>
      <c r="D84" s="9"/>
      <c r="E84" s="12"/>
      <c r="G84" s="19"/>
      <c r="H84" s="13"/>
      <c r="I84" s="13"/>
      <c r="J84" s="13"/>
      <c r="K84" s="19"/>
      <c r="L84" s="19"/>
      <c r="M84" s="19"/>
      <c r="N84" s="19"/>
    </row>
    <row r="85" spans="2:14" ht="18" x14ac:dyDescent="0.3">
      <c r="B85" s="4"/>
      <c r="C85" s="11" t="s">
        <v>49</v>
      </c>
      <c r="D85" s="9"/>
      <c r="E85" s="12"/>
      <c r="F85" s="31" t="s">
        <v>87</v>
      </c>
      <c r="G85" s="19"/>
      <c r="H85" s="11"/>
      <c r="I85" s="9"/>
      <c r="J85" s="12"/>
      <c r="K85" s="31"/>
      <c r="L85" s="19"/>
      <c r="M85" s="19"/>
      <c r="N85" s="19"/>
    </row>
    <row r="86" spans="2:14" ht="18" x14ac:dyDescent="0.3">
      <c r="B86" s="4"/>
      <c r="C86" s="11" t="s">
        <v>26</v>
      </c>
      <c r="D86" s="9"/>
      <c r="E86" s="12"/>
      <c r="F86" s="31" t="s">
        <v>68</v>
      </c>
      <c r="G86" s="19"/>
      <c r="H86" s="11"/>
      <c r="I86" s="9"/>
      <c r="J86" s="12"/>
      <c r="K86" s="31"/>
      <c r="L86" s="19"/>
      <c r="M86" s="19"/>
      <c r="N86" s="19"/>
    </row>
    <row r="87" spans="2:14" customFormat="1" x14ac:dyDescent="0.3"/>
    <row r="88" spans="2:14" customFormat="1" x14ac:dyDescent="0.3">
      <c r="B88" s="157" t="s">
        <v>41</v>
      </c>
      <c r="C88" s="158"/>
      <c r="D88" s="158"/>
      <c r="E88" s="158"/>
      <c r="F88" s="158"/>
      <c r="G88" s="158"/>
      <c r="H88" s="158"/>
      <c r="I88" s="158"/>
      <c r="J88" s="158"/>
      <c r="K88" s="158"/>
      <c r="L88" s="158"/>
      <c r="M88" s="158"/>
      <c r="N88" s="159"/>
    </row>
    <row r="89" spans="2:14" customFormat="1" x14ac:dyDescent="0.3">
      <c r="B89" s="45"/>
      <c r="C89" s="31" t="s">
        <v>42</v>
      </c>
      <c r="D89" s="7"/>
      <c r="E89" s="7"/>
      <c r="F89" s="7"/>
      <c r="G89" s="7"/>
      <c r="H89" s="7"/>
      <c r="I89" s="7"/>
      <c r="J89" s="7"/>
      <c r="K89" s="1"/>
      <c r="L89" s="1"/>
      <c r="M89" s="1"/>
      <c r="N89" s="10"/>
    </row>
    <row r="90" spans="2:14" customFormat="1" x14ac:dyDescent="0.3">
      <c r="B90" s="45"/>
      <c r="C90" s="148">
        <f>K34-K40-K42</f>
        <v>316500000</v>
      </c>
      <c r="D90" s="149"/>
      <c r="E90" s="149"/>
      <c r="F90" s="149"/>
      <c r="G90" s="150" t="s">
        <v>14</v>
      </c>
      <c r="H90" s="150">
        <v>1</v>
      </c>
      <c r="I90" s="151">
        <f>C90/C91*H90</f>
        <v>1.2955622534705471</v>
      </c>
      <c r="J90" s="152"/>
      <c r="K90" s="1"/>
      <c r="L90" s="1"/>
      <c r="M90" s="1"/>
      <c r="N90" s="10"/>
    </row>
    <row r="91" spans="2:14" customFormat="1" x14ac:dyDescent="0.3">
      <c r="B91" s="45"/>
      <c r="C91" s="155">
        <f>K74+L69</f>
        <v>244295478.00745279</v>
      </c>
      <c r="D91" s="156"/>
      <c r="E91" s="156"/>
      <c r="F91" s="156"/>
      <c r="G91" s="150"/>
      <c r="H91" s="150"/>
      <c r="I91" s="153"/>
      <c r="J91" s="154"/>
      <c r="K91" s="1"/>
      <c r="L91" s="1"/>
      <c r="M91" s="1"/>
      <c r="N91" s="10"/>
    </row>
    <row r="92" spans="2:14" ht="15" customHeight="1" x14ac:dyDescent="0.3">
      <c r="B92" s="46"/>
      <c r="C92" s="58" t="s">
        <v>43</v>
      </c>
      <c r="D92" s="15"/>
      <c r="E92" s="15"/>
      <c r="F92" s="15"/>
      <c r="G92" s="15"/>
      <c r="H92" s="15"/>
      <c r="I92" s="15"/>
      <c r="J92" s="15"/>
      <c r="K92" s="26"/>
      <c r="L92" s="26"/>
      <c r="M92" s="26"/>
      <c r="N92" s="28"/>
    </row>
    <row r="93" spans="2:14" ht="15" customHeight="1" x14ac:dyDescent="0.3">
      <c r="B93"/>
      <c r="C93"/>
      <c r="D93"/>
      <c r="E93"/>
      <c r="F93"/>
      <c r="G93"/>
      <c r="H93"/>
      <c r="I93"/>
      <c r="J93"/>
      <c r="K93"/>
      <c r="L93"/>
      <c r="M93"/>
      <c r="N93"/>
    </row>
    <row r="94" spans="2:14" ht="15" customHeight="1" x14ac:dyDescent="0.3">
      <c r="B94" s="18"/>
      <c r="C94" s="18"/>
      <c r="D94" s="18"/>
      <c r="E94" s="18"/>
      <c r="F94" s="18"/>
      <c r="G94" s="18"/>
      <c r="H94" s="18"/>
      <c r="I94" s="18"/>
      <c r="J94" s="18"/>
      <c r="K94" s="18"/>
      <c r="L94" s="18"/>
      <c r="M94" s="18"/>
      <c r="N94" s="18"/>
    </row>
    <row r="95" spans="2:14" ht="15" customHeight="1" x14ac:dyDescent="0.3">
      <c r="B95" s="3" t="s">
        <v>4</v>
      </c>
      <c r="C95" s="2" t="s">
        <v>55</v>
      </c>
      <c r="J95" s="18"/>
      <c r="K95" s="18"/>
      <c r="L95" s="18"/>
      <c r="M95" s="18"/>
      <c r="N95" s="18"/>
    </row>
    <row r="96" spans="2:14" ht="15" customHeight="1" x14ac:dyDescent="0.3">
      <c r="D96" s="7" t="s">
        <v>48</v>
      </c>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24" t="s">
        <v>21</v>
      </c>
      <c r="C98" s="18"/>
      <c r="D98" s="18"/>
      <c r="E98" s="18"/>
      <c r="F98" s="18"/>
      <c r="G98" s="18"/>
      <c r="H98" s="18"/>
      <c r="I98" s="18"/>
      <c r="J98" s="18"/>
      <c r="K98" s="18"/>
      <c r="L98" s="18"/>
      <c r="M98" s="18"/>
      <c r="N98" s="18"/>
    </row>
    <row r="99" spans="2:14" ht="15" customHeight="1" x14ac:dyDescent="0.3">
      <c r="B99" s="25" t="s">
        <v>46</v>
      </c>
      <c r="C99" s="7" t="s">
        <v>24</v>
      </c>
      <c r="D99" s="18"/>
      <c r="E99" s="18"/>
      <c r="F99" s="18"/>
      <c r="G99" s="29"/>
      <c r="H99" s="7" t="s">
        <v>3</v>
      </c>
      <c r="I99" s="24"/>
      <c r="J99" s="18"/>
      <c r="K99" s="18"/>
      <c r="L99" s="18"/>
      <c r="M99" s="18"/>
      <c r="N99" s="18"/>
    </row>
    <row r="100" spans="2:14" ht="15" customHeight="1" x14ac:dyDescent="0.3">
      <c r="B100" s="25"/>
      <c r="C100" s="7" t="s">
        <v>22</v>
      </c>
      <c r="D100" s="18"/>
      <c r="E100" s="18"/>
      <c r="F100" s="18"/>
      <c r="G100" s="18"/>
      <c r="H100" s="18"/>
      <c r="I100" s="18"/>
      <c r="J100" s="18"/>
      <c r="K100" s="18"/>
      <c r="L100" s="18"/>
      <c r="M100" s="18"/>
      <c r="N100" s="18"/>
    </row>
    <row r="101" spans="2:14" ht="15" customHeight="1" x14ac:dyDescent="0.3">
      <c r="B101" s="25"/>
      <c r="C101" s="7" t="s">
        <v>23</v>
      </c>
      <c r="D101" s="18"/>
      <c r="E101" s="18"/>
      <c r="F101" s="18"/>
      <c r="G101" s="18"/>
      <c r="H101" s="18"/>
      <c r="I101" s="18"/>
      <c r="J101" s="18"/>
      <c r="K101" s="18"/>
      <c r="L101" s="18"/>
      <c r="M101" s="18"/>
      <c r="N101" s="18"/>
    </row>
    <row r="102" spans="2:14" ht="15" customHeight="1" x14ac:dyDescent="0.3">
      <c r="B102" s="18"/>
      <c r="C102" s="18"/>
      <c r="D102" s="18"/>
      <c r="E102" s="18"/>
      <c r="F102" s="18"/>
      <c r="G102" s="18"/>
      <c r="H102" s="18"/>
      <c r="I102" s="18"/>
      <c r="J102" s="18"/>
      <c r="K102" s="18"/>
      <c r="L102" s="18"/>
      <c r="M102" s="18"/>
      <c r="N102" s="18"/>
    </row>
    <row r="103" spans="2:14" ht="15" customHeight="1" x14ac:dyDescent="0.3">
      <c r="B103" s="18"/>
      <c r="C103" s="18"/>
      <c r="D103" s="18"/>
      <c r="E103" s="18"/>
      <c r="F103" s="18"/>
      <c r="G103" s="18"/>
      <c r="H103" s="18"/>
      <c r="I103" s="18"/>
      <c r="J103" s="18"/>
      <c r="K103" s="18"/>
      <c r="L103" s="18"/>
      <c r="M103" s="18"/>
      <c r="N103" s="18"/>
    </row>
    <row r="104" spans="2:14" ht="15" customHeight="1" x14ac:dyDescent="0.3">
      <c r="B104" s="18"/>
      <c r="C104" s="18"/>
      <c r="D104" s="18"/>
      <c r="E104" s="18"/>
      <c r="F104" s="18"/>
      <c r="G104" s="18"/>
      <c r="H104" s="18"/>
      <c r="I104" s="18"/>
      <c r="J104" s="18"/>
      <c r="K104" s="18"/>
      <c r="L104" s="18"/>
      <c r="M104" s="18"/>
      <c r="N104" s="18"/>
    </row>
    <row r="105" spans="2:14" ht="15" customHeight="1" x14ac:dyDescent="0.3">
      <c r="B105" s="7" t="s">
        <v>92</v>
      </c>
      <c r="G105" s="4"/>
      <c r="H105" s="2"/>
      <c r="K105" s="5" t="s">
        <v>7</v>
      </c>
      <c r="L105" s="1"/>
      <c r="M105" s="1"/>
      <c r="N105" s="1"/>
    </row>
    <row r="106" spans="2:14" ht="15" customHeight="1" x14ac:dyDescent="0.3">
      <c r="B106" s="31" t="s">
        <v>50</v>
      </c>
      <c r="G106" s="4"/>
      <c r="H106" s="2"/>
      <c r="K106" s="31" t="s">
        <v>53</v>
      </c>
      <c r="L106" s="1"/>
      <c r="M106" s="1"/>
      <c r="N106" s="1"/>
    </row>
    <row r="107" spans="2:14" ht="18" x14ac:dyDescent="0.3">
      <c r="G107" s="4"/>
      <c r="H107" s="2"/>
      <c r="K107" s="1"/>
      <c r="L107" s="1"/>
      <c r="M107" s="1"/>
      <c r="N107" s="1"/>
    </row>
    <row r="108" spans="2:14" ht="18" x14ac:dyDescent="0.3">
      <c r="G108" s="4"/>
      <c r="H108" s="2"/>
      <c r="K108" s="1"/>
      <c r="L108" s="1"/>
      <c r="M108" s="1"/>
      <c r="N108" s="1"/>
    </row>
    <row r="109" spans="2:14" ht="18" x14ac:dyDescent="0.3">
      <c r="B109" s="15"/>
      <c r="C109" s="15"/>
      <c r="D109" s="15"/>
      <c r="G109" s="4"/>
      <c r="H109" s="2"/>
      <c r="K109" s="26"/>
      <c r="L109" s="26"/>
      <c r="M109" s="26"/>
      <c r="N109" s="1"/>
    </row>
    <row r="110" spans="2:14" ht="18" x14ac:dyDescent="0.3">
      <c r="B110" s="2" t="s">
        <v>60</v>
      </c>
      <c r="G110" s="4"/>
      <c r="H110" s="2"/>
      <c r="K110" s="55" t="s">
        <v>54</v>
      </c>
      <c r="L110" s="1"/>
      <c r="M110" s="1"/>
      <c r="N110" s="1"/>
    </row>
    <row r="111" spans="2:14" x14ac:dyDescent="0.3">
      <c r="K111" s="19"/>
      <c r="L111" s="19"/>
      <c r="M111" s="19"/>
      <c r="N111" s="19"/>
    </row>
    <row r="113" spans="2:14" x14ac:dyDescent="0.3">
      <c r="B113" s="140" t="s">
        <v>33</v>
      </c>
      <c r="C113" s="141"/>
      <c r="D113" s="141"/>
      <c r="E113" s="141"/>
      <c r="F113" s="141"/>
      <c r="G113" s="141"/>
      <c r="H113" s="141"/>
      <c r="I113" s="141"/>
      <c r="J113" s="141"/>
      <c r="K113" s="141"/>
      <c r="L113" s="141"/>
      <c r="M113" s="141"/>
      <c r="N113" s="142"/>
    </row>
    <row r="114" spans="2:14" x14ac:dyDescent="0.3">
      <c r="B114" s="45" t="s">
        <v>88</v>
      </c>
      <c r="N114" s="8"/>
    </row>
    <row r="115" spans="2:14" x14ac:dyDescent="0.3">
      <c r="B115" s="45" t="s">
        <v>89</v>
      </c>
      <c r="H115" s="13" t="s">
        <v>91</v>
      </c>
      <c r="N115" s="8"/>
    </row>
    <row r="116" spans="2:14" x14ac:dyDescent="0.3">
      <c r="B116" s="45" t="s">
        <v>90</v>
      </c>
      <c r="N116" s="8"/>
    </row>
    <row r="117" spans="2:14" x14ac:dyDescent="0.3">
      <c r="B117" s="45"/>
      <c r="G117" s="13"/>
      <c r="N117" s="8"/>
    </row>
    <row r="118" spans="2:14" x14ac:dyDescent="0.3">
      <c r="B118" s="46"/>
      <c r="C118" s="15"/>
      <c r="D118" s="15"/>
      <c r="E118" s="15"/>
      <c r="F118" s="15"/>
      <c r="G118" s="15"/>
      <c r="H118" s="15"/>
      <c r="I118" s="15"/>
      <c r="J118" s="15"/>
      <c r="K118" s="15"/>
      <c r="L118" s="15"/>
      <c r="M118" s="15"/>
      <c r="N118" s="47"/>
    </row>
  </sheetData>
  <mergeCells count="132">
    <mergeCell ref="B64:D64"/>
    <mergeCell ref="B65:D65"/>
    <mergeCell ref="B66:D66"/>
    <mergeCell ref="B67:D67"/>
    <mergeCell ref="L67:N67"/>
    <mergeCell ref="E64:F64"/>
    <mergeCell ref="E65:F65"/>
    <mergeCell ref="E66:F66"/>
    <mergeCell ref="E67:F67"/>
    <mergeCell ref="H64:K64"/>
    <mergeCell ref="H65:K65"/>
    <mergeCell ref="H66:K66"/>
    <mergeCell ref="H67:K67"/>
    <mergeCell ref="L64:N64"/>
    <mergeCell ref="L65:N65"/>
    <mergeCell ref="L66:N66"/>
    <mergeCell ref="H56:K56"/>
    <mergeCell ref="L49:N49"/>
    <mergeCell ref="K76:N76"/>
    <mergeCell ref="B53:D53"/>
    <mergeCell ref="E53:F53"/>
    <mergeCell ref="B113:N113"/>
    <mergeCell ref="E73:G73"/>
    <mergeCell ref="E78:F78"/>
    <mergeCell ref="E79:G79"/>
    <mergeCell ref="E77:G77"/>
    <mergeCell ref="K73:N73"/>
    <mergeCell ref="K74:N74"/>
    <mergeCell ref="K75:N75"/>
    <mergeCell ref="C90:F90"/>
    <mergeCell ref="G90:G91"/>
    <mergeCell ref="H90:H91"/>
    <mergeCell ref="I90:J91"/>
    <mergeCell ref="C91:F91"/>
    <mergeCell ref="B88:N88"/>
    <mergeCell ref="J78:N78"/>
    <mergeCell ref="J77:N77"/>
    <mergeCell ref="J72:N72"/>
    <mergeCell ref="H69:K69"/>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9:N69"/>
    <mergeCell ref="L48:N48"/>
    <mergeCell ref="H48:K48"/>
    <mergeCell ref="B48:D48"/>
    <mergeCell ref="H68:K68"/>
    <mergeCell ref="L68:N68"/>
    <mergeCell ref="L56:N56"/>
    <mergeCell ref="E48:F48"/>
    <mergeCell ref="B47:D47"/>
    <mergeCell ref="B68:D68"/>
    <mergeCell ref="E68:F68"/>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honeticPr fontId="24" type="noConversion"/>
  <pageMargins left="1" right="0.4" top="0.5" bottom="0.5" header="0.3" footer="0.3"/>
  <pageSetup paperSize="5" orientation="portrait" r:id="rId1"/>
  <rowBreaks count="1" manualBreakCount="1">
    <brk id="71"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2026-07-22T07:43:03Z</dcterms:modified>
</cp:coreProperties>
</file>