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C123" i="17" l="1"/>
  <c r="G146" i="17" l="1"/>
  <c r="K89" i="17" l="1"/>
  <c r="K90" i="17" s="1"/>
  <c r="E89" i="17"/>
  <c r="E90" i="17" s="1"/>
  <c r="K103" i="17" s="1"/>
  <c r="K105" i="17" s="1"/>
  <c r="L99" i="17" l="1"/>
  <c r="H99" i="17"/>
  <c r="H133" i="17" l="1"/>
  <c r="E134" i="17" l="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6" i="17" l="1"/>
  <c r="K108" i="17" s="1"/>
  <c r="K130" i="17"/>
  <c r="K129" i="17"/>
  <c r="K128" i="17"/>
  <c r="K127" i="17"/>
  <c r="K114" i="17"/>
  <c r="K118" i="17" l="1"/>
  <c r="C122" i="17" s="1"/>
  <c r="L94" i="16"/>
  <c r="H94" i="16"/>
  <c r="K100" i="16"/>
  <c r="K152" i="17" l="1"/>
  <c r="K151" i="17"/>
  <c r="K150" i="17"/>
  <c r="K153" i="17"/>
  <c r="I122"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<sst xmlns="http://schemas.openxmlformats.org/spreadsheetml/2006/main" count="2773" uniqueCount="662">
  <si>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</si>
  <si>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</si>
  <si>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</si>
  <si>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</si>
  <si>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</si>
  <si>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</si>
  <si>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</si>
  <si>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</si>
  <si>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</si>
  <si>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</si>
  <si>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</si>
  <si>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</si>
  <si>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</si>
  <si>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</si>
  <si>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</si>
  <si>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</si>
  <si>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</si>
  <si>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</si>
  <si>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</si>
  <si>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</si>
  <si>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</si>
  <si>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</si>
  <si>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</si>
  <si>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</si>
  <si>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</si>
  <si>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</si>
  <si>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</si>
  <si>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</si>
  <si>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</si>
  <si>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</si>
  <si>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</si>
  <si>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</si>
  <si>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</si>
  <si>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</si>
  <si>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</si>
  <si>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</si>
  <si>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</si>
  <si>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</si>
  <si>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</si>
  <si>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</si>
  <si>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</si>
  <si>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</si>
  <si>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</si>
  <si>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</si>
  <si>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</si>
  <si>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</si>
  <si>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</si>
  <si>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</si>
  <si>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</si>
  <si>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</si>
  <si>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</si>
  <si>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</si>
  <si>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</si>
  <si>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</si>
  <si>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</si>
  <si>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</si>
  <si>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</si>
  <si>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</si>
  <si>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</si>
  <si>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</si>
  <si>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</si>
  <si>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</si>
  <si>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</si>
  <si>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</si>
  <si>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</si>
  <si>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</si>
  <si>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</si>
  <si>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</si>
  <si>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</si>
  <si>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</si>
  <si>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</si>
  <si>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</si>
  <si>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</si>
  <si>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</si>
  <si>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</si>
  <si>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</si>
  <si>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</si>
  <si>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</si>
  <si>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</si>
  <si>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</si>
  <si>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</si>
  <si>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</si>
  <si>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</si>
  <si>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</si>
  <si>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</si>
  <si>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</si>
  <si>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</si>
  <si>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</si>
  <si>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</si>
  <si>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</si>
  <si>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</si>
  <si>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</si>
  <si>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</si>
  <si>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</si>
  <si>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</si>
  <si>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</si>
  <si>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</si>
  <si>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</si>
  <si>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</si>
  <si>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</si>
  <si>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</si>
  <si>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</si>
  <si>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</si>
  <si>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</si>
  <si>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</si>
  <si>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</si>
  <si>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</si>
  <si>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</si>
  <si>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</si>
  <si>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</si>
  <si>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</si>
  <si>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</si>
  <si>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</si>
  <si>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</si>
  <si>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</si>
  <si>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</si>
  <si>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</si>
  <si>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</si>
  <si>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</si>
  <si>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</si>
  <si>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</si>
  <si>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</si>
  <si>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</si>
  <si>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</si>
  <si>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</si>
  <si>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</si>
  <si>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</si>
  <si>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</si>
  <si>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</si>
  <si>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</si>
  <si>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</si>
  <si>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</si>
  <si>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</si>
  <si>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</si>
  <si>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</si>
  <si>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</si>
  <si>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</si>
  <si>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</si>
  <si>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</si>
  <si>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</si>
  <si>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</si>
  <si>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</si>
  <si>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</si>
  <si>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</si>
  <si>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</si>
  <si>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</si>
  <si>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</si>
  <si>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</si>
  <si>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</si>
  <si>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</si>
  <si>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</si>
  <si>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</si>
  <si>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</si>
  <si>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</si>
  <si>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</si>
  <si>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</si>
  <si>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</si>
  <si>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</si>
  <si>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</si>
  <si>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</si>
  <si>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</si>
  <si>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</si>
  <si>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</si>
  <si>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</si>
  <si>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</si>
  <si>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</si>
  <si>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</si>
  <si>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</si>
  <si>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</si>
  <si>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</si>
  <si>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</si>
  <si>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</si>
  <si>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</si>
  <si>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</si>
  <si>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</si>
  <si>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</si>
  <si>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</si>
  <si>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</si>
  <si>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</si>
  <si>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</si>
  <si>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</si>
  <si>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</si>
  <si>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</si>
  <si>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</si>
  <si>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</si>
  <si>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</si>
  <si>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</si>
  <si>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</si>
  <si>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</si>
  <si>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</si>
  <si>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</si>
  <si>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</si>
  <si>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</si>
  <si>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</si>
  <si>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</si>
  <si>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</si>
  <si>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</si>
  <si>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</si>
  <si>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</si>
  <si>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</si>
  <si>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</si>
  <si>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</si>
  <si>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</si>
  <si>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</si>
  <si>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</si>
  <si>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</si>
  <si>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</si>
  <si>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</si>
  <si>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</si>
  <si>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</si>
  <si>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</si>
  <si>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</si>
  <si>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</si>
  <si>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</si>
  <si>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</si>
  <si>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</si>
  <si>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</si>
  <si>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</si>
  <si>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</si>
  <si>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</si>
  <si>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</si>
  <si>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</si>
  <si>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</si>
  <si>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</si>
  <si>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</si>
  <si>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</si>
  <si>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</si>
  <si>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</si>
  <si>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</si>
  <si>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</si>
  <si>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</si>
  <si>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</si>
  <si>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</si>
  <si>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</si>
  <si>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</si>
  <si>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</si>
  <si>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</si>
  <si>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</si>
  <si>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</si>
  <si>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</si>
  <si>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</si>
  <si>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</si>
  <si>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</si>
  <si>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</si>
  <si>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</si>
  <si>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</si>
  <si>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</si>
  <si>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</si>
  <si>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</si>
  <si>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</si>
  <si>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</si>
  <si>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</si>
  <si>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</si>
  <si>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</si>
  <si>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</si>
  <si>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</si>
  <si>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</si>
  <si>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</si>
  <si>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</si>
  <si>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</si>
  <si>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</si>
  <si>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</si>
  <si>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</si>
  <si>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</si>
  <si>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</si>
  <si>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</si>
  <si>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</si>
  <si>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</si>
  <si>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</si>
  <si>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</si>
  <si>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</si>
  <si>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</si>
  <si>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</si>
  <si>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</si>
  <si>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</si>
  <si>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</si>
  <si>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</si>
  <si>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</si>
  <si>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</si>
  <si>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</si>
  <si>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</si>
  <si>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</si>
  <si>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</si>
  <si>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</si>
  <si>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</si>
  <si>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</si>
  <si>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</si>
  <si>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</si>
  <si>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</si>
  <si>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</si>
  <si>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</si>
  <si>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</si>
  <si>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</si>
  <si>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</si>
  <si>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</si>
  <si>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</si>
  <si>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</si>
  <si>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</si>
  <si>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</si>
  <si>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</si>
  <si>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</si>
  <si>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</si>
  <si>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</si>
  <si>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</si>
  <si>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</si>
  <si>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</si>
  <si>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</si>
  <si>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</si>
  <si>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</si>
  <si>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</si>
  <si>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</si>
  <si>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</si>
  <si>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</si>
  <si>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</si>
  <si>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</si>
  <si>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</si>
  <si>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</si>
  <si>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</si>
  <si>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</si>
  <si>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</si>
  <si>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</si>
  <si>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</si>
  <si>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</si>
  <si>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</si>
  <si>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</si>
  <si>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</si>
  <si>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</si>
  <si>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</si>
  <si>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</si>
  <si>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</si>
  <si>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</si>
  <si>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</si>
  <si>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</si>
  <si>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</si>
  <si>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</si>
  <si>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</si>
  <si>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</si>
  <si>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</si>
  <si>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</si>
  <si>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</si>
  <si>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</si>
  <si>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</si>
  <si>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</si>
  <si>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</si>
  <si>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</si>
  <si>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</si>
  <si>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</si>
  <si>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</si>
  <si>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</si>
  <si>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</si>
  <si>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</si>
  <si>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</si>
  <si>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</si>
  <si>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</si>
  <si>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</si>
  <si>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</si>
  <si>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</si>
  <si>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</si>
  <si>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</si>
  <si>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</si>
  <si>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</si>
  <si>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</si>
  <si>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</si>
  <si>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</si>
  <si>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</si>
  <si>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</si>
  <si>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</si>
  <si>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</si>
  <si>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</si>
  <si>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</si>
  <si>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</si>
  <si>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</si>
  <si>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</si>
  <si>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</si>
  <si>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</si>
  <si>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</si>
  <si>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</si>
  <si>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</si>
  <si>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</si>
  <si>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</si>
  <si>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</si>
  <si>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</si>
  <si>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</si>
  <si>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</si>
  <si>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</si>
  <si>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</si>
  <si>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</si>
  <si>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</si>
  <si>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</si>
  <si>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</si>
  <si>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</si>
  <si>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</si>
  <si>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</si>
  <si>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</si>
  <si>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</si>
  <si>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</si>
  <si>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</si>
  <si>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</si>
  <si>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</si>
  <si>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</si>
  <si>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</si>
  <si>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</si>
  <si>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</si>
  <si>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</si>
  <si>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</si>
  <si>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</si>
  <si>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</si>
  <si>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</si>
  <si>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</si>
  <si>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</si>
  <si>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</si>
  <si>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</si>
  <si>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</si>
  <si>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</si>
  <si>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</si>
  <si>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</si>
  <si>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</si>
  <si>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</si>
  <si>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</si>
  <si>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</si>
  <si>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</si>
  <si>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</si>
  <si>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</si>
  <si>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</si>
  <si>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</si>
  <si>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</si>
  <si>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</si>
  <si>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</si>
  <si>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</si>
  <si>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</si>
  <si>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</si>
  <si>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</si>
  <si>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</si>
  <si>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</si>
  <si>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</si>
  <si>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</si>
  <si>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</si>
  <si>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</si>
  <si>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</si>
  <si>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</si>
  <si>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</si>
  <si>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</si>
  <si>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</si>
  <si>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</si>
  <si>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</si>
  <si>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</si>
  <si>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</si>
  <si>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</si>
  <si>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</si>
  <si>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</si>
  <si>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</si>
  <si>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</si>
  <si>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</si>
  <si>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</si>
  <si>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</si>
  <si>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</si>
  <si>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</si>
  <si>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</si>
  <si>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</si>
  <si>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</si>
  <si>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</si>
  <si>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</si>
  <si>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</si>
  <si>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</si>
  <si>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</si>
  <si>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</si>
  <si>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</si>
  <si>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</si>
  <si>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</si>
  <si>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</si>
  <si>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</si>
  <si>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</si>
  <si>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</si>
  <si>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</si>
  <si>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</si>
  <si>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</si>
  <si>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</si>
  <si>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</si>
  <si>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</si>
  <si>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</si>
  <si>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</si>
  <si>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</si>
  <si>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</si>
  <si>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</si>
  <si>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</si>
  <si>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</si>
  <si>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</si>
  <si>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</si>
  <si>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</si>
  <si>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</si>
  <si>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</si>
  <si>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</si>
  <si>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</si>
  <si>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</si>
  <si>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</si>
  <si>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</si>
  <si>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</si>
  <si>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</si>
  <si>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</si>
  <si>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</si>
  <si>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</si>
  <si>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</si>
  <si>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</si>
  <si>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</si>
  <si>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</si>
  <si>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</si>
  <si>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</si>
  <si>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</si>
  <si>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</si>
  <si>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</si>
  <si>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</si>
  <si>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</si>
  <si>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</si>
  <si>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</si>
  <si>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</si>
  <si>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</si>
  <si>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</si>
  <si>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</si>
  <si>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</si>
  <si>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</si>
  <si>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</si>
  <si>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</si>
  <si>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</si>
  <si>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</si>
  <si>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</si>
  <si>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</si>
  <si>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</si>
  <si>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</si>
  <si>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</si>
  <si>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</si>
  <si>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</si>
  <si>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</si>
  <si>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</si>
  <si>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</si>
  <si>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</si>
  <si>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</si>
  <si>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</si>
  <si>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</si>
  <si>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</si>
  <si>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</si>
  <si>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</si>
  <si>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</si>
  <si>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</si>
  <si>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</si>
  <si>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</si>
  <si>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</si>
  <si>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</si>
  <si>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</si>
  <si>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</si>
  <si>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</si>
  <si>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</si>
  <si>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</si>
  <si>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</si>
  <si>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</si>
  <si>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</si>
  <si>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</si>
  <si>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</si>
  <si>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</si>
  <si>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</si>
  <si>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</si>
  <si>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</si>
  <si>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</si>
  <si>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</si>
  <si>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</si>
  <si>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</si>
  <si>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</si>
  <si>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</si>
  <si>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</si>
  <si>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</si>
  <si>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</si>
  <si>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</si>
  <si>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</si>
  <si>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</si>
  <si>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</si>
  <si>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</si>
  <si>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</si>
  <si>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</si>
  <si>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</si>
  <si>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</si>
  <si>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</si>
  <si>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</si>
  <si>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</si>
  <si>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</si>
  <si>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</si>
  <si>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</si>
  <si>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</si>
  <si>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</si>
  <si>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</si>
  <si>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</si>
  <si>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</si>
  <si>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</si>
  <si>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</si>
  <si>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</si>
  <si>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</si>
  <si>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</si>
  <si>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</si>
  <si>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</si>
  <si>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</si>
  <si>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</si>
  <si>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</si>
  <si>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</si>
  <si>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</si>
  <si>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</si>
  <si>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</si>
  <si>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</si>
  <si>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</si>
  <si>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</si>
  <si>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</si>
  <si>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</si>
  <si>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</si>
  <si>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</si>
  <si>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</si>
  <si>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</si>
  <si>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</si>
  <si>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</si>
  <si>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</si>
  <si>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</si>
  <si>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</si>
  <si>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</si>
  <si>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</si>
  <si>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</si>
  <si>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</si>
  <si>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</si>
  <si>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</si>
  <si>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</si>
  <si>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</si>
  <si>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</si>
  <si>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</si>
  <si>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</si>
  <si>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</si>
  <si>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</si>
  <si>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</si>
  <si>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</si>
  <si>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</si>
  <si>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</si>
  <si>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</si>
  <si>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PRODUK : KPM</t>
  </si>
  <si>
    <t>Harga Mobil Yang dibeli</t>
  </si>
  <si>
    <t>DP Murni</t>
  </si>
  <si>
    <t>Pokok Hutang</t>
  </si>
  <si>
    <t>Rasinten</t>
  </si>
  <si>
    <t>Blok Kebon II RT 001 RW 005 Eretan Kulon Kandanghaur Kab. Indramayu</t>
  </si>
  <si>
    <t>Tujuan penggunaan :  Pembelian Mobil Pick Up Mitsubishi T 120 SS tahun 2015</t>
  </si>
  <si>
    <t>517/568/TU</t>
  </si>
  <si>
    <t>20/07/2026</t>
  </si>
  <si>
    <t>3212214203780001</t>
  </si>
  <si>
    <t>22/10/2025</t>
  </si>
  <si>
    <t>3212210206740002</t>
  </si>
  <si>
    <t>05/10/2022</t>
  </si>
  <si>
    <t>Calon debitur memiliki usaha jasa angkutan penumpang yang sudah berjalan kurang lebih 10 tahun.</t>
  </si>
  <si>
    <t>Pembelian mobil Pick Up Mitsubishi T 120 SS tahun 2015, dengan harga Rp 60.000.000, sudah masuk tanda jadi Rp 5.000.000 (Kwitansi terlampir), Dp Rp 15.000.000 berikut dengan biaya-biayanya akan disetorkan ke rekening CF.</t>
  </si>
  <si>
    <t>Based on rek. koran Mandiri 3 bln terakhir</t>
  </si>
  <si>
    <t>REKAPITULASI REKENING TABUNGAN MANDIRI CADEB/ ASPEK KEUANGAN</t>
  </si>
  <si>
    <t>75</t>
  </si>
  <si>
    <t>T 120 SS</t>
  </si>
  <si>
    <t>Sambudi</t>
  </si>
  <si>
    <t>Hitam (Kanzai)</t>
  </si>
  <si>
    <t>E 8588 PT</t>
  </si>
  <si>
    <t>OPERASIONAL USAHA/ Perawatan Lain-lain</t>
  </si>
  <si>
    <t>22 Juli 2026</t>
  </si>
  <si>
    <t>Plafon 45.000.000 jangka waktu 24 bulan</t>
  </si>
  <si>
    <t>Calon debitur memiliki usaha jasa angkutan penumpang PT Java Seafood, memiliki 2 unit bis tiga per empat untuk mengangkut karyawan PT tersebut yang dikelola oleh suami cadeb, jalan setiap hari, start dari losarang dan patrol. Tarif sewa per unit Rp 19.000.000 per bulan, cadeb juga biasa mengirim bahan baku kayu bekas untuk digunakan sebagai bahan pembakaran di PT Java Seafood, kayu diambil dari daerah sumedang 1 truck Rp 1.700.000, dijual ke PT dengan harga Rp 2.400.000, suami cadeb termasuk orang kepercayaan PT tersebut mulai dari berdirinya PT, tercermin dari rekening koran suami cadeb yang banyak uang transferan masuk dari PT Java Seafood, sedangkan cadeb sendiri membuka warung kelontong di depan rumahnya, menjual berbagai macam kebutuhan rumah tangga, cadeb juga mengelola air bersih (seperti PDAM tapi milik sendiri) disalurkan ke tetangga sekitar, kurang lebih ada 150 rumah yang pasokan air bersihnya di supply oleh cadeb, sumber air cadeb dari sumur bor kedalaman 150 meter, omset per bulan rata-rata Rp 4.000.000.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</si>
</sst>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44">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36" fillId="0" borderId="0" xfId="1" applyNumberFormat="1" applyFont="1" applyFill="1" applyBorder="1" applyAlignment="1">
      <alignment horizontal="center" vertical="center"/>
    </xf>
    <xf numFmtId="168" fontId="11" fillId="3" borderId="1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0" fontId="45" fillId="3" borderId="26" xfId="0" applyFont="1" applyFill="1" applyBorder="1" applyAlignment="1">
      <alignment horizontal="center" vertical="center"/>
    </xf>
    <xf numFmtId="166" fontId="0"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0" fontId="35" fillId="3" borderId="12" xfId="0"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48" fillId="0" borderId="12"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37"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26"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169" fontId="11" fillId="0" borderId="0" xfId="3" applyNumberFormat="1" applyFont="1" applyFill="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47" fillId="0" borderId="12" xfId="0" applyFont="1" applyFill="1" applyBorder="1" applyAlignment="1">
      <alignment horizontal="center" vertical="center"/>
    </xf>
    <xf numFmtId="166" fontId="48" fillId="0" borderId="9" xfId="1" applyNumberFormat="1" applyFont="1" applyFill="1" applyBorder="1" applyAlignment="1">
      <alignment horizontal="center" vertical="center"/>
    </xf>
    <xf numFmtId="166" fontId="48" fillId="0" borderId="10" xfId="1" applyNumberFormat="1" applyFont="1" applyFill="1" applyBorder="1" applyAlignment="1">
      <alignment horizontal="center" vertical="center"/>
    </xf>
    <xf numFmtId="166" fontId="48" fillId="0" borderId="11" xfId="1" applyNumberFormat="1" applyFont="1" applyFill="1" applyBorder="1" applyAlignment="1">
      <alignment horizontal="center"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6" fillId="0" borderId="9" xfId="0" applyFont="1" applyFill="1" applyBorder="1" applyAlignment="1">
      <alignment horizontal="center" vertical="center"/>
    </xf>
    <xf numFmtId="0" fontId="46" fillId="0" borderId="10" xfId="0" applyFont="1" applyFill="1" applyBorder="1" applyAlignment="1">
      <alignment horizontal="center" vertical="center"/>
    </xf>
    <xf numFmtId="0" fontId="46" fillId="0" borderId="11" xfId="0"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37" fillId="0" borderId="14"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abSelected="1" topLeftCell="A86" zoomScaleNormal="100" workbookViewId="0">
      <selection activeCell="R127" sqref="R127"/>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48" t="s">
        <v>14</v>
      </c>
      <c r="C1" s="448"/>
      <c r="D1" s="448"/>
      <c r="E1" s="448"/>
      <c r="F1" s="448"/>
      <c r="G1" s="448"/>
      <c r="H1" s="448"/>
      <c r="I1" s="448"/>
      <c r="J1" s="448"/>
      <c r="K1" s="448"/>
      <c r="L1" s="448"/>
      <c r="M1" s="448"/>
      <c r="N1" s="448"/>
    </row>
    <row r="2" spans="2:14" ht="14.25" customHeight="1" x14ac:dyDescent="0.25">
      <c r="B2" s="449" t="s">
        <v>640</v>
      </c>
      <c r="C2" s="449"/>
      <c r="D2" s="449"/>
      <c r="E2" s="449"/>
      <c r="F2" s="449"/>
      <c r="G2" s="449"/>
      <c r="H2" s="449"/>
      <c r="I2" s="449"/>
      <c r="J2" s="449"/>
      <c r="K2" s="449"/>
      <c r="L2" s="449"/>
      <c r="M2" s="449"/>
      <c r="N2" s="449"/>
    </row>
    <row r="3" spans="2:14" ht="15" customHeight="1" x14ac:dyDescent="0.25">
      <c r="B3" s="450" t="s">
        <v>641</v>
      </c>
      <c r="C3" s="451"/>
      <c r="D3" s="451"/>
      <c r="E3" s="451"/>
      <c r="F3" s="451"/>
      <c r="G3" s="451"/>
      <c r="H3" s="451"/>
      <c r="I3" s="451"/>
      <c r="J3" s="451"/>
      <c r="K3" s="451"/>
      <c r="L3" s="451"/>
      <c r="M3" s="451"/>
      <c r="N3" s="452"/>
    </row>
    <row r="4" spans="2:14" ht="11.25" customHeight="1" x14ac:dyDescent="0.25">
      <c r="B4" s="453" t="s">
        <v>636</v>
      </c>
      <c r="C4" s="453"/>
      <c r="D4" s="453"/>
      <c r="E4" s="453"/>
      <c r="F4" s="453"/>
      <c r="G4" s="453"/>
      <c r="H4" s="453"/>
      <c r="I4" s="453"/>
      <c r="J4" s="453"/>
      <c r="K4" s="453"/>
      <c r="L4" s="453"/>
      <c r="M4" s="453"/>
      <c r="N4" s="453"/>
    </row>
    <row r="5" spans="2:14" ht="13.5" customHeight="1" x14ac:dyDescent="0.25">
      <c r="B5" s="453" t="s">
        <v>642</v>
      </c>
      <c r="C5" s="453"/>
      <c r="D5" s="453"/>
      <c r="E5" s="453"/>
      <c r="F5" s="453"/>
      <c r="G5" s="453"/>
      <c r="H5" s="453"/>
      <c r="I5" s="453"/>
      <c r="J5" s="453"/>
      <c r="K5" s="453"/>
      <c r="L5" s="453"/>
      <c r="M5" s="453"/>
      <c r="N5" s="453"/>
    </row>
    <row r="6" spans="2:14" ht="12.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8.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9.75" customHeight="1" x14ac:dyDescent="0.25"/>
    <row r="15" spans="2:14" x14ac:dyDescent="0.25">
      <c r="B15" s="454" t="s">
        <v>64</v>
      </c>
      <c r="C15" s="454"/>
      <c r="D15" s="454"/>
      <c r="E15" s="454"/>
      <c r="F15" s="454"/>
      <c r="G15" s="454"/>
      <c r="H15" s="454"/>
      <c r="I15" s="454"/>
      <c r="J15" s="454"/>
      <c r="K15" s="454"/>
      <c r="L15" s="454"/>
      <c r="M15" s="454"/>
      <c r="N15" s="454"/>
    </row>
    <row r="16" spans="2:14" x14ac:dyDescent="0.25">
      <c r="B16" s="467" t="s">
        <v>65</v>
      </c>
      <c r="C16" s="468"/>
      <c r="D16" s="469"/>
      <c r="E16" s="467" t="s">
        <v>67</v>
      </c>
      <c r="F16" s="468"/>
      <c r="G16" s="468"/>
      <c r="H16" s="469"/>
      <c r="I16" s="464" t="s">
        <v>68</v>
      </c>
      <c r="J16" s="465"/>
      <c r="K16" s="466"/>
      <c r="L16" s="464" t="s">
        <v>69</v>
      </c>
      <c r="M16" s="465"/>
      <c r="N16" s="466"/>
    </row>
    <row r="17" spans="2:14" x14ac:dyDescent="0.25">
      <c r="B17" s="455" t="s">
        <v>66</v>
      </c>
      <c r="C17" s="456"/>
      <c r="D17" s="457"/>
      <c r="E17" s="458"/>
      <c r="F17" s="459"/>
      <c r="G17" s="459"/>
      <c r="H17" s="460"/>
      <c r="I17" s="461"/>
      <c r="J17" s="462"/>
      <c r="K17" s="463"/>
      <c r="L17" s="461" t="s">
        <v>5</v>
      </c>
      <c r="M17" s="462"/>
      <c r="N17" s="463"/>
    </row>
    <row r="18" spans="2:14" x14ac:dyDescent="0.25">
      <c r="B18" s="455" t="s">
        <v>494</v>
      </c>
      <c r="C18" s="456"/>
      <c r="D18" s="457"/>
      <c r="E18" s="458" t="s">
        <v>643</v>
      </c>
      <c r="F18" s="459"/>
      <c r="G18" s="459"/>
      <c r="H18" s="460"/>
      <c r="I18" s="461" t="s">
        <v>644</v>
      </c>
      <c r="J18" s="462"/>
      <c r="K18" s="463"/>
      <c r="L18" s="461" t="s">
        <v>5</v>
      </c>
      <c r="M18" s="462"/>
      <c r="N18" s="463"/>
    </row>
    <row r="19" spans="2:14" x14ac:dyDescent="0.25">
      <c r="B19" s="455" t="s">
        <v>70</v>
      </c>
      <c r="C19" s="456"/>
      <c r="D19" s="457"/>
      <c r="E19" s="458" t="s">
        <v>645</v>
      </c>
      <c r="F19" s="459"/>
      <c r="G19" s="459"/>
      <c r="H19" s="460"/>
      <c r="I19" s="461" t="s">
        <v>646</v>
      </c>
      <c r="J19" s="462"/>
      <c r="K19" s="463"/>
      <c r="L19" s="461" t="s">
        <v>184</v>
      </c>
      <c r="M19" s="462"/>
      <c r="N19" s="463"/>
    </row>
    <row r="20" spans="2:14" x14ac:dyDescent="0.25">
      <c r="B20" s="455" t="s">
        <v>424</v>
      </c>
      <c r="C20" s="456"/>
      <c r="D20" s="457"/>
      <c r="E20" s="458" t="s">
        <v>647</v>
      </c>
      <c r="F20" s="459"/>
      <c r="G20" s="459"/>
      <c r="H20" s="460"/>
      <c r="I20" s="461" t="s">
        <v>648</v>
      </c>
      <c r="J20" s="462"/>
      <c r="K20" s="463"/>
      <c r="L20" s="461" t="s">
        <v>184</v>
      </c>
      <c r="M20" s="462"/>
      <c r="N20" s="463"/>
    </row>
    <row r="21" spans="2:14" ht="13.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11.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1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N41" s="82"/>
    </row>
    <row r="42" spans="2:14" x14ac:dyDescent="0.25">
      <c r="B42" s="81"/>
      <c r="G42" s="151"/>
      <c r="H42" s="4" t="s">
        <v>89</v>
      </c>
      <c r="N42" s="82"/>
    </row>
    <row r="43" spans="2:14" x14ac:dyDescent="0.25">
      <c r="B43" s="81"/>
      <c r="G43" s="151"/>
      <c r="H43" s="4" t="s">
        <v>90</v>
      </c>
      <c r="N43" s="82"/>
    </row>
    <row r="44" spans="2:14" ht="11.25" customHeight="1" thickBot="1" x14ac:dyDescent="0.3">
      <c r="B44" s="505" t="s">
        <v>91</v>
      </c>
      <c r="C44" s="506"/>
      <c r="D44" s="506"/>
      <c r="E44" s="506"/>
      <c r="F44" s="506"/>
      <c r="G44" s="506"/>
      <c r="H44" s="506"/>
      <c r="I44" s="506"/>
      <c r="J44" s="506"/>
      <c r="K44" s="506"/>
      <c r="L44" s="506"/>
      <c r="M44" s="506"/>
      <c r="N44" s="507"/>
    </row>
    <row r="45" spans="2:14" ht="6" customHeight="1" x14ac:dyDescent="0.25">
      <c r="B45" s="490" t="s">
        <v>649</v>
      </c>
      <c r="C45" s="491"/>
      <c r="D45" s="491"/>
      <c r="E45" s="491"/>
      <c r="F45" s="491"/>
      <c r="G45" s="491"/>
      <c r="H45" s="491"/>
      <c r="I45" s="491"/>
      <c r="J45" s="491"/>
      <c r="K45" s="491"/>
      <c r="L45" s="491"/>
      <c r="M45" s="491"/>
      <c r="N45" s="492"/>
    </row>
    <row r="46" spans="2:14" ht="7.5" customHeight="1" x14ac:dyDescent="0.25">
      <c r="B46" s="493"/>
      <c r="C46" s="494"/>
      <c r="D46" s="494"/>
      <c r="E46" s="494"/>
      <c r="F46" s="494"/>
      <c r="G46" s="494"/>
      <c r="H46" s="494"/>
      <c r="I46" s="494"/>
      <c r="J46" s="494"/>
      <c r="K46" s="494"/>
      <c r="L46" s="494"/>
      <c r="M46" s="494"/>
      <c r="N46" s="495"/>
    </row>
    <row r="47" spans="2:14" ht="11.25" hidden="1" customHeight="1" x14ac:dyDescent="0.25">
      <c r="B47" s="493"/>
      <c r="C47" s="494"/>
      <c r="D47" s="494"/>
      <c r="E47" s="494"/>
      <c r="F47" s="494"/>
      <c r="G47" s="494"/>
      <c r="H47" s="494"/>
      <c r="I47" s="494"/>
      <c r="J47" s="494"/>
      <c r="K47" s="494"/>
      <c r="L47" s="494"/>
      <c r="M47" s="494"/>
      <c r="N47" s="495"/>
    </row>
    <row r="48" spans="2:14" ht="6.75" hidden="1" customHeight="1" x14ac:dyDescent="0.25">
      <c r="B48" s="493"/>
      <c r="C48" s="494"/>
      <c r="D48" s="494"/>
      <c r="E48" s="494"/>
      <c r="F48" s="494"/>
      <c r="G48" s="494"/>
      <c r="H48" s="494"/>
      <c r="I48" s="494"/>
      <c r="J48" s="494"/>
      <c r="K48" s="494"/>
      <c r="L48" s="494"/>
      <c r="M48" s="494"/>
      <c r="N48" s="495"/>
    </row>
    <row r="49" spans="2:14" hidden="1" x14ac:dyDescent="0.25">
      <c r="B49" s="493"/>
      <c r="C49" s="494"/>
      <c r="D49" s="494"/>
      <c r="E49" s="494"/>
      <c r="F49" s="494"/>
      <c r="G49" s="494"/>
      <c r="H49" s="494"/>
      <c r="I49" s="494"/>
      <c r="J49" s="494"/>
      <c r="K49" s="494"/>
      <c r="L49" s="494"/>
      <c r="M49" s="494"/>
      <c r="N49" s="495"/>
    </row>
    <row r="50" spans="2:14" ht="1.5" customHeight="1" x14ac:dyDescent="0.25">
      <c r="B50" s="493"/>
      <c r="C50" s="494"/>
      <c r="D50" s="494"/>
      <c r="E50" s="494"/>
      <c r="F50" s="494"/>
      <c r="G50" s="494"/>
      <c r="H50" s="494"/>
      <c r="I50" s="494"/>
      <c r="J50" s="494"/>
      <c r="K50" s="494"/>
      <c r="L50" s="494"/>
      <c r="M50" s="494"/>
      <c r="N50" s="495"/>
    </row>
    <row r="51" spans="2:14" ht="10.5" customHeight="1" thickBot="1" x14ac:dyDescent="0.3">
      <c r="B51" s="496"/>
      <c r="C51" s="497"/>
      <c r="D51" s="497"/>
      <c r="E51" s="497"/>
      <c r="F51" s="497"/>
      <c r="G51" s="497"/>
      <c r="H51" s="497"/>
      <c r="I51" s="497"/>
      <c r="J51" s="497"/>
      <c r="K51" s="497"/>
      <c r="L51" s="497"/>
      <c r="M51" s="497"/>
      <c r="N51" s="498"/>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05" t="s">
        <v>91</v>
      </c>
      <c r="C63" s="506"/>
      <c r="D63" s="506"/>
      <c r="E63" s="506"/>
      <c r="F63" s="506"/>
      <c r="G63" s="506"/>
      <c r="H63" s="506"/>
      <c r="I63" s="506"/>
      <c r="J63" s="506"/>
      <c r="K63" s="506"/>
      <c r="L63" s="506"/>
      <c r="M63" s="506"/>
      <c r="N63" s="507"/>
    </row>
    <row r="64" spans="2:14" x14ac:dyDescent="0.25">
      <c r="B64" s="490" t="s">
        <v>661</v>
      </c>
      <c r="C64" s="491"/>
      <c r="D64" s="491"/>
      <c r="E64" s="491"/>
      <c r="F64" s="491"/>
      <c r="G64" s="491"/>
      <c r="H64" s="491"/>
      <c r="I64" s="491"/>
      <c r="J64" s="491"/>
      <c r="K64" s="491"/>
      <c r="L64" s="491"/>
      <c r="M64" s="491"/>
      <c r="N64" s="492"/>
    </row>
    <row r="65" spans="2:14" x14ac:dyDescent="0.25">
      <c r="B65" s="493"/>
      <c r="C65" s="494"/>
      <c r="D65" s="494"/>
      <c r="E65" s="494"/>
      <c r="F65" s="494"/>
      <c r="G65" s="494"/>
      <c r="H65" s="494"/>
      <c r="I65" s="494"/>
      <c r="J65" s="494"/>
      <c r="K65" s="494"/>
      <c r="L65" s="494"/>
      <c r="M65" s="494"/>
      <c r="N65" s="495"/>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ht="3" customHeight="1" x14ac:dyDescent="0.25">
      <c r="B68" s="493"/>
      <c r="C68" s="494"/>
      <c r="D68" s="494"/>
      <c r="E68" s="494"/>
      <c r="F68" s="494"/>
      <c r="G68" s="494"/>
      <c r="H68" s="494"/>
      <c r="I68" s="494"/>
      <c r="J68" s="494"/>
      <c r="K68" s="494"/>
      <c r="L68" s="494"/>
      <c r="M68" s="494"/>
      <c r="N68" s="495"/>
    </row>
    <row r="69" spans="2:14" ht="13.5" customHeight="1" x14ac:dyDescent="0.25">
      <c r="B69" s="493"/>
      <c r="C69" s="494"/>
      <c r="D69" s="494"/>
      <c r="E69" s="494"/>
      <c r="F69" s="494"/>
      <c r="G69" s="494"/>
      <c r="H69" s="494"/>
      <c r="I69" s="494"/>
      <c r="J69" s="494"/>
      <c r="K69" s="494"/>
      <c r="L69" s="494"/>
      <c r="M69" s="494"/>
      <c r="N69" s="495"/>
    </row>
    <row r="70" spans="2:14" hidden="1" x14ac:dyDescent="0.25">
      <c r="B70" s="493"/>
      <c r="C70" s="494"/>
      <c r="D70" s="494"/>
      <c r="E70" s="494"/>
      <c r="F70" s="494"/>
      <c r="G70" s="494"/>
      <c r="H70" s="494"/>
      <c r="I70" s="494"/>
      <c r="J70" s="494"/>
      <c r="K70" s="494"/>
      <c r="L70" s="494"/>
      <c r="M70" s="494"/>
      <c r="N70" s="495"/>
    </row>
    <row r="71" spans="2:14" ht="99" customHeight="1" thickBot="1" x14ac:dyDescent="0.3">
      <c r="B71" s="496"/>
      <c r="C71" s="497"/>
      <c r="D71" s="497"/>
      <c r="E71" s="497"/>
      <c r="F71" s="497"/>
      <c r="G71" s="497"/>
      <c r="H71" s="497"/>
      <c r="I71" s="497"/>
      <c r="J71" s="497"/>
      <c r="K71" s="497"/>
      <c r="L71" s="497"/>
      <c r="M71" s="497"/>
      <c r="N71" s="498"/>
    </row>
    <row r="72" spans="2:14" ht="13.5" customHeight="1" x14ac:dyDescent="0.25"/>
    <row r="73" spans="2:14" ht="12" customHeight="1" thickBot="1" x14ac:dyDescent="0.3">
      <c r="B73" s="99" t="s">
        <v>107</v>
      </c>
      <c r="C73" s="100"/>
      <c r="D73" s="100"/>
      <c r="E73" s="23"/>
      <c r="F73" s="23"/>
      <c r="G73" s="23"/>
      <c r="H73" s="23"/>
    </row>
    <row r="74" spans="2:14" ht="15.75" thickBot="1" x14ac:dyDescent="0.3">
      <c r="B74" s="499" t="s">
        <v>91</v>
      </c>
      <c r="C74" s="500"/>
      <c r="D74" s="500"/>
      <c r="E74" s="500"/>
      <c r="F74" s="500"/>
      <c r="G74" s="500"/>
      <c r="H74" s="500"/>
      <c r="I74" s="500"/>
      <c r="J74" s="500"/>
      <c r="K74" s="500"/>
      <c r="L74" s="500"/>
      <c r="M74" s="500"/>
      <c r="N74" s="501"/>
    </row>
    <row r="75" spans="2:14" ht="4.5" customHeight="1" x14ac:dyDescent="0.25">
      <c r="B75" s="490" t="s">
        <v>650</v>
      </c>
      <c r="C75" s="491"/>
      <c r="D75" s="491"/>
      <c r="E75" s="491"/>
      <c r="F75" s="491"/>
      <c r="G75" s="491"/>
      <c r="H75" s="491"/>
      <c r="I75" s="491"/>
      <c r="J75" s="491"/>
      <c r="K75" s="491"/>
      <c r="L75" s="491"/>
      <c r="M75" s="491"/>
      <c r="N75" s="492"/>
    </row>
    <row r="76" spans="2:14" ht="10.5" customHeight="1" x14ac:dyDescent="0.25">
      <c r="B76" s="493"/>
      <c r="C76" s="494"/>
      <c r="D76" s="494"/>
      <c r="E76" s="494"/>
      <c r="F76" s="494"/>
      <c r="G76" s="494"/>
      <c r="H76" s="494"/>
      <c r="I76" s="494"/>
      <c r="J76" s="494"/>
      <c r="K76" s="494"/>
      <c r="L76" s="494"/>
      <c r="M76" s="494"/>
      <c r="N76" s="495"/>
    </row>
    <row r="77" spans="2:14" ht="30" customHeight="1" thickBot="1" x14ac:dyDescent="0.3">
      <c r="B77" s="496"/>
      <c r="C77" s="497"/>
      <c r="D77" s="497"/>
      <c r="E77" s="497"/>
      <c r="F77" s="497"/>
      <c r="G77" s="497"/>
      <c r="H77" s="497"/>
      <c r="I77" s="497"/>
      <c r="J77" s="497"/>
      <c r="K77" s="497"/>
      <c r="L77" s="497"/>
      <c r="M77" s="497"/>
      <c r="N77" s="498"/>
    </row>
    <row r="78" spans="2:14" ht="5.25" customHeight="1" x14ac:dyDescent="0.25">
      <c r="B78" s="293"/>
      <c r="C78" s="293"/>
      <c r="D78" s="293"/>
      <c r="E78" s="293"/>
      <c r="F78" s="293"/>
      <c r="G78" s="293"/>
      <c r="H78" s="293"/>
      <c r="I78" s="293"/>
      <c r="J78" s="293"/>
      <c r="K78" s="293"/>
      <c r="L78" s="293"/>
      <c r="M78" s="293"/>
      <c r="N78" s="293"/>
    </row>
    <row r="79" spans="2:14" ht="11.25" customHeight="1" x14ac:dyDescent="0.25">
      <c r="B79" s="296"/>
      <c r="C79" s="296"/>
      <c r="D79" s="296"/>
      <c r="E79" s="296"/>
      <c r="F79" s="296"/>
      <c r="G79" s="296"/>
      <c r="H79" s="296"/>
      <c r="I79" s="296"/>
      <c r="J79" s="296"/>
      <c r="K79" s="296"/>
      <c r="L79" s="296"/>
      <c r="M79" s="296"/>
      <c r="N79" s="296"/>
    </row>
    <row r="80" spans="2:14" ht="15.75" customHeight="1" x14ac:dyDescent="0.25">
      <c r="B80" s="360"/>
      <c r="C80" s="360"/>
      <c r="D80" s="360"/>
      <c r="E80" s="360"/>
      <c r="F80" s="360"/>
      <c r="G80" s="360"/>
      <c r="H80" s="360"/>
      <c r="I80" s="360"/>
      <c r="J80" s="360"/>
      <c r="K80" s="360"/>
      <c r="L80" s="360"/>
      <c r="M80" s="360"/>
      <c r="N80" s="360"/>
    </row>
    <row r="81" spans="1:14" ht="15.75" customHeight="1" x14ac:dyDescent="0.25">
      <c r="B81" s="371"/>
      <c r="C81" s="371"/>
      <c r="D81" s="371"/>
      <c r="E81" s="371"/>
      <c r="F81" s="371"/>
      <c r="G81" s="371"/>
      <c r="H81" s="371"/>
      <c r="I81" s="371"/>
      <c r="J81" s="371"/>
      <c r="K81" s="371"/>
      <c r="L81" s="371"/>
      <c r="M81" s="371"/>
      <c r="N81" s="371"/>
    </row>
    <row r="82" spans="1:14" ht="15.75" customHeight="1" thickBot="1" x14ac:dyDescent="0.3">
      <c r="B82" s="371"/>
      <c r="C82" s="371"/>
      <c r="D82" s="371"/>
      <c r="E82" s="371"/>
      <c r="F82" s="371"/>
      <c r="G82" s="371"/>
      <c r="H82" s="371"/>
      <c r="I82" s="371"/>
      <c r="J82" s="371"/>
      <c r="K82" s="371"/>
      <c r="L82" s="371"/>
      <c r="M82" s="371"/>
      <c r="N82" s="371"/>
    </row>
    <row r="83" spans="1:14" ht="15.75" customHeight="1" x14ac:dyDescent="0.25">
      <c r="B83" s="508" t="s">
        <v>652</v>
      </c>
      <c r="C83" s="509"/>
      <c r="D83" s="509"/>
      <c r="E83" s="509"/>
      <c r="F83" s="509"/>
      <c r="G83" s="509"/>
      <c r="H83" s="509"/>
      <c r="I83" s="509"/>
      <c r="J83" s="509"/>
      <c r="K83" s="509"/>
      <c r="L83" s="509"/>
      <c r="M83" s="509"/>
      <c r="N83" s="510"/>
    </row>
    <row r="84" spans="1:14" ht="15.75" customHeight="1" x14ac:dyDescent="0.25">
      <c r="B84" s="511" t="s">
        <v>244</v>
      </c>
      <c r="C84" s="511"/>
      <c r="D84" s="511"/>
      <c r="E84" s="511"/>
      <c r="F84" s="511"/>
      <c r="G84" s="511"/>
      <c r="H84" s="511"/>
      <c r="I84" s="511" t="s">
        <v>245</v>
      </c>
      <c r="J84" s="511"/>
      <c r="K84" s="511"/>
      <c r="L84" s="511"/>
      <c r="M84" s="511"/>
      <c r="N84" s="511"/>
    </row>
    <row r="85" spans="1:14" ht="15.75" customHeight="1" x14ac:dyDescent="0.25">
      <c r="B85" s="511" t="s">
        <v>246</v>
      </c>
      <c r="C85" s="511"/>
      <c r="D85" s="511"/>
      <c r="E85" s="511" t="s">
        <v>247</v>
      </c>
      <c r="F85" s="511"/>
      <c r="G85" s="511"/>
      <c r="H85" s="511"/>
      <c r="I85" s="511" t="s">
        <v>246</v>
      </c>
      <c r="J85" s="511"/>
      <c r="K85" s="511" t="s">
        <v>247</v>
      </c>
      <c r="L85" s="511"/>
      <c r="M85" s="511"/>
      <c r="N85" s="511"/>
    </row>
    <row r="86" spans="1:14" ht="15.75" customHeight="1" x14ac:dyDescent="0.25">
      <c r="B86" s="511" t="s">
        <v>383</v>
      </c>
      <c r="C86" s="511"/>
      <c r="D86" s="511"/>
      <c r="E86" s="512">
        <v>342346700</v>
      </c>
      <c r="F86" s="513"/>
      <c r="G86" s="513"/>
      <c r="H86" s="514"/>
      <c r="I86" s="511" t="s">
        <v>383</v>
      </c>
      <c r="J86" s="511"/>
      <c r="K86" s="519">
        <v>305581000</v>
      </c>
      <c r="L86" s="519"/>
      <c r="M86" s="519"/>
      <c r="N86" s="519"/>
    </row>
    <row r="87" spans="1:14" ht="15.75" customHeight="1" x14ac:dyDescent="0.25">
      <c r="B87" s="511" t="s">
        <v>248</v>
      </c>
      <c r="C87" s="511"/>
      <c r="D87" s="511"/>
      <c r="E87" s="512">
        <v>195711000</v>
      </c>
      <c r="F87" s="513"/>
      <c r="G87" s="513"/>
      <c r="H87" s="514"/>
      <c r="I87" s="511" t="s">
        <v>248</v>
      </c>
      <c r="J87" s="511"/>
      <c r="K87" s="519">
        <v>215929500</v>
      </c>
      <c r="L87" s="519"/>
      <c r="M87" s="519"/>
      <c r="N87" s="519"/>
    </row>
    <row r="88" spans="1:14" ht="15.75" customHeight="1" x14ac:dyDescent="0.25">
      <c r="B88" s="511" t="s">
        <v>249</v>
      </c>
      <c r="C88" s="511"/>
      <c r="D88" s="511"/>
      <c r="E88" s="519">
        <v>283729000</v>
      </c>
      <c r="F88" s="519"/>
      <c r="G88" s="519"/>
      <c r="H88" s="519"/>
      <c r="I88" s="511" t="s">
        <v>249</v>
      </c>
      <c r="J88" s="511"/>
      <c r="K88" s="519">
        <v>339911000</v>
      </c>
      <c r="L88" s="519"/>
      <c r="M88" s="519"/>
      <c r="N88" s="519"/>
    </row>
    <row r="89" spans="1:14" ht="15.75" customHeight="1" x14ac:dyDescent="0.25">
      <c r="B89" s="515" t="s">
        <v>251</v>
      </c>
      <c r="C89" s="515"/>
      <c r="D89" s="515"/>
      <c r="E89" s="516">
        <f>SUM(E86:H88)</f>
        <v>821786700</v>
      </c>
      <c r="F89" s="515"/>
      <c r="G89" s="515"/>
      <c r="H89" s="515"/>
      <c r="I89" s="515" t="s">
        <v>251</v>
      </c>
      <c r="J89" s="515"/>
      <c r="K89" s="516">
        <f>SUM(K86:N88)</f>
        <v>861421500</v>
      </c>
      <c r="L89" s="515"/>
      <c r="M89" s="515"/>
      <c r="N89" s="515"/>
    </row>
    <row r="90" spans="1:14" ht="15.75" customHeight="1" x14ac:dyDescent="0.25">
      <c r="B90" s="517" t="s">
        <v>252</v>
      </c>
      <c r="C90" s="517"/>
      <c r="D90" s="517"/>
      <c r="E90" s="518">
        <f>E89/3</f>
        <v>273928900</v>
      </c>
      <c r="F90" s="518"/>
      <c r="G90" s="518"/>
      <c r="H90" s="518"/>
      <c r="I90" s="517" t="s">
        <v>252</v>
      </c>
      <c r="J90" s="517"/>
      <c r="K90" s="518">
        <f>K89/3</f>
        <v>287140500</v>
      </c>
      <c r="L90" s="518"/>
      <c r="M90" s="518"/>
      <c r="N90" s="518"/>
    </row>
    <row r="91" spans="1:14" ht="12.75" customHeight="1" x14ac:dyDescent="0.25">
      <c r="B91" s="359"/>
      <c r="C91" s="359"/>
      <c r="D91" s="359"/>
      <c r="E91" s="359"/>
      <c r="F91" s="359"/>
      <c r="G91" s="359"/>
      <c r="H91" s="359"/>
      <c r="I91" s="359"/>
      <c r="J91" s="359"/>
      <c r="K91" s="359"/>
      <c r="L91" s="359"/>
      <c r="M91" s="359"/>
      <c r="N91" s="359"/>
    </row>
    <row r="92" spans="1:14" ht="15" customHeight="1" x14ac:dyDescent="0.25">
      <c r="A92" s="32"/>
      <c r="B92" s="502" t="s">
        <v>42</v>
      </c>
      <c r="C92" s="503"/>
      <c r="D92" s="503"/>
      <c r="E92" s="503"/>
      <c r="F92" s="503"/>
      <c r="G92" s="503"/>
      <c r="H92" s="503"/>
      <c r="I92" s="503"/>
      <c r="J92" s="503"/>
      <c r="K92" s="503"/>
      <c r="L92" s="503"/>
      <c r="M92" s="503"/>
      <c r="N92" s="504"/>
    </row>
    <row r="93" spans="1:14" ht="15" customHeight="1" x14ac:dyDescent="0.25">
      <c r="A93" s="32"/>
      <c r="B93" s="481" t="s">
        <v>22</v>
      </c>
      <c r="C93" s="482"/>
      <c r="D93" s="483"/>
      <c r="E93" s="484" t="s">
        <v>21</v>
      </c>
      <c r="F93" s="485"/>
      <c r="G93" s="51" t="s">
        <v>35</v>
      </c>
      <c r="H93" s="484" t="s">
        <v>54</v>
      </c>
      <c r="I93" s="486"/>
      <c r="J93" s="486"/>
      <c r="K93" s="485"/>
      <c r="L93" s="486" t="s">
        <v>18</v>
      </c>
      <c r="M93" s="486"/>
      <c r="N93" s="485"/>
    </row>
    <row r="94" spans="1:14" s="284" customFormat="1" ht="15" customHeight="1" x14ac:dyDescent="0.25">
      <c r="B94" s="474" t="s">
        <v>213</v>
      </c>
      <c r="C94" s="475"/>
      <c r="D94" s="476"/>
      <c r="E94" s="477" t="s">
        <v>214</v>
      </c>
      <c r="F94" s="477"/>
      <c r="G94" s="210" t="s">
        <v>215</v>
      </c>
      <c r="H94" s="478">
        <v>91586011</v>
      </c>
      <c r="I94" s="479"/>
      <c r="J94" s="479"/>
      <c r="K94" s="480"/>
      <c r="L94" s="479">
        <v>4632000</v>
      </c>
      <c r="M94" s="479"/>
      <c r="N94" s="480"/>
    </row>
    <row r="95" spans="1:14" s="284" customFormat="1" ht="15" customHeight="1" x14ac:dyDescent="0.25">
      <c r="B95" s="474"/>
      <c r="C95" s="475"/>
      <c r="D95" s="476"/>
      <c r="E95" s="477"/>
      <c r="F95" s="477"/>
      <c r="G95" s="210"/>
      <c r="H95" s="478"/>
      <c r="I95" s="479"/>
      <c r="J95" s="479"/>
      <c r="K95" s="480"/>
      <c r="L95" s="479"/>
      <c r="M95" s="479"/>
      <c r="N95" s="480"/>
    </row>
    <row r="96" spans="1:14" s="284" customFormat="1" ht="15" customHeight="1" x14ac:dyDescent="0.25">
      <c r="B96" s="474"/>
      <c r="C96" s="475"/>
      <c r="D96" s="476"/>
      <c r="E96" s="477"/>
      <c r="F96" s="477"/>
      <c r="G96" s="210"/>
      <c r="H96" s="478"/>
      <c r="I96" s="479"/>
      <c r="J96" s="479"/>
      <c r="K96" s="480"/>
      <c r="L96" s="479"/>
      <c r="M96" s="479"/>
      <c r="N96" s="480"/>
    </row>
    <row r="97" spans="2:15" s="284" customFormat="1" ht="15" customHeight="1" x14ac:dyDescent="0.25">
      <c r="B97" s="487"/>
      <c r="C97" s="488"/>
      <c r="D97" s="489"/>
      <c r="E97" s="470"/>
      <c r="F97" s="470"/>
      <c r="G97" s="375"/>
      <c r="H97" s="471"/>
      <c r="I97" s="472"/>
      <c r="J97" s="472"/>
      <c r="K97" s="473"/>
      <c r="L97" s="472"/>
      <c r="M97" s="472"/>
      <c r="N97" s="473"/>
    </row>
    <row r="98" spans="2:15" s="284" customFormat="1" ht="15" customHeight="1" x14ac:dyDescent="0.25">
      <c r="B98" s="474"/>
      <c r="C98" s="475"/>
      <c r="D98" s="476"/>
      <c r="E98" s="477"/>
      <c r="F98" s="477"/>
      <c r="G98" s="210"/>
      <c r="H98" s="478"/>
      <c r="I98" s="479"/>
      <c r="J98" s="479"/>
      <c r="K98" s="480"/>
      <c r="L98" s="479"/>
      <c r="M98" s="479"/>
      <c r="N98" s="480"/>
    </row>
    <row r="99" spans="2:15" ht="15" customHeight="1" x14ac:dyDescent="0.25">
      <c r="B99" s="379" t="s">
        <v>20</v>
      </c>
      <c r="C99" s="379"/>
      <c r="D99" s="379"/>
      <c r="E99" s="379"/>
      <c r="F99" s="379"/>
      <c r="G99" s="380"/>
      <c r="H99" s="381">
        <f>SUM(H94:K98)</f>
        <v>91586011</v>
      </c>
      <c r="I99" s="382"/>
      <c r="J99" s="382"/>
      <c r="K99" s="383"/>
      <c r="L99" s="381">
        <f>SUM(L94:N98)</f>
        <v>4632000</v>
      </c>
      <c r="M99" s="382"/>
      <c r="N99" s="383"/>
    </row>
    <row r="100" spans="2:15" ht="0.75" customHeight="1" x14ac:dyDescent="0.25">
      <c r="B100" s="271"/>
      <c r="C100" s="271"/>
      <c r="D100" s="271"/>
      <c r="E100" s="271"/>
      <c r="F100" s="271"/>
      <c r="G100" s="271"/>
      <c r="H100" s="289"/>
      <c r="I100" s="289"/>
      <c r="J100" s="289"/>
      <c r="K100" s="289"/>
      <c r="L100" s="289"/>
      <c r="M100" s="289"/>
      <c r="N100" s="289"/>
    </row>
    <row r="101" spans="2:15" s="304" customFormat="1" ht="10.5" customHeight="1" x14ac:dyDescent="0.25">
      <c r="B101" s="305"/>
      <c r="C101" s="271"/>
      <c r="D101" s="271"/>
      <c r="E101" s="271"/>
      <c r="F101" s="271"/>
      <c r="G101" s="271"/>
      <c r="H101" s="357"/>
      <c r="I101" s="357"/>
      <c r="J101" s="357"/>
      <c r="K101" s="357"/>
      <c r="L101" s="357"/>
      <c r="M101" s="357"/>
      <c r="N101" s="357"/>
    </row>
    <row r="102" spans="2:15" ht="14.25" customHeight="1" x14ac:dyDescent="0.25">
      <c r="B102" s="9" t="s">
        <v>41</v>
      </c>
      <c r="F102" s="5"/>
      <c r="G102" s="1"/>
      <c r="H102" s="1"/>
      <c r="I102" s="1"/>
      <c r="J102" s="1"/>
      <c r="K102" s="292"/>
      <c r="L102" s="292"/>
      <c r="M102" s="292"/>
      <c r="N102" s="292"/>
      <c r="O102" s="1"/>
    </row>
    <row r="103" spans="2:15" ht="15" customHeight="1" x14ac:dyDescent="0.25">
      <c r="B103" s="273" t="s">
        <v>555</v>
      </c>
      <c r="C103" s="274"/>
      <c r="D103" s="274"/>
      <c r="E103" s="4" t="s">
        <v>651</v>
      </c>
      <c r="F103" s="275"/>
      <c r="G103" s="1"/>
      <c r="H103" s="1"/>
      <c r="I103" s="1"/>
      <c r="J103" s="1"/>
      <c r="K103" s="377">
        <f>E90</f>
        <v>273928900</v>
      </c>
      <c r="L103" s="377"/>
      <c r="M103" s="377"/>
      <c r="N103" s="377"/>
      <c r="O103" s="1"/>
    </row>
    <row r="104" spans="2:15" ht="15" customHeight="1" x14ac:dyDescent="0.25">
      <c r="B104" s="274" t="s">
        <v>3</v>
      </c>
      <c r="C104" s="274"/>
      <c r="D104" s="274"/>
      <c r="E104" s="274"/>
      <c r="F104" s="298"/>
      <c r="G104" s="274"/>
      <c r="H104" s="274"/>
      <c r="I104" s="274"/>
      <c r="J104" s="274"/>
      <c r="K104" s="388">
        <v>10</v>
      </c>
      <c r="L104" s="388"/>
      <c r="M104" s="388"/>
      <c r="N104" s="297" t="s">
        <v>2</v>
      </c>
      <c r="O104" s="1"/>
    </row>
    <row r="105" spans="2:15" ht="15" customHeight="1" x14ac:dyDescent="0.25">
      <c r="B105" s="299" t="s">
        <v>16</v>
      </c>
      <c r="C105" s="274"/>
      <c r="D105" s="274"/>
      <c r="E105" s="274"/>
      <c r="F105" s="275"/>
      <c r="G105" s="1"/>
      <c r="H105" s="1"/>
      <c r="I105" s="1"/>
      <c r="J105" s="1"/>
      <c r="K105" s="378">
        <f>K103*90%</f>
        <v>246536010</v>
      </c>
      <c r="L105" s="378"/>
      <c r="M105" s="378"/>
      <c r="N105" s="378"/>
      <c r="O105" s="1"/>
    </row>
    <row r="106" spans="2:15" ht="15" customHeight="1" x14ac:dyDescent="0.25">
      <c r="B106" s="300" t="s">
        <v>195</v>
      </c>
      <c r="C106" s="274"/>
      <c r="D106" s="274"/>
      <c r="E106" s="274"/>
      <c r="F106" s="274"/>
      <c r="G106" s="274"/>
      <c r="H106" s="274"/>
      <c r="I106" s="274"/>
      <c r="J106" s="274"/>
      <c r="K106" s="387">
        <f>K103*K104/100</f>
        <v>27392890</v>
      </c>
      <c r="L106" s="387"/>
      <c r="M106" s="387"/>
      <c r="N106" s="387"/>
    </row>
    <row r="107" spans="2:15" ht="3" customHeight="1" x14ac:dyDescent="0.25">
      <c r="B107" s="361"/>
      <c r="C107" s="362"/>
      <c r="D107" s="362"/>
      <c r="E107" s="362"/>
      <c r="F107" s="362"/>
      <c r="G107" s="362"/>
      <c r="H107" s="362"/>
      <c r="I107" s="362"/>
      <c r="J107" s="362"/>
      <c r="K107" s="209"/>
      <c r="L107" s="209"/>
      <c r="M107" s="209"/>
      <c r="N107" s="209"/>
    </row>
    <row r="108" spans="2:15" ht="12" customHeight="1" x14ac:dyDescent="0.25">
      <c r="B108" s="9" t="s">
        <v>43</v>
      </c>
      <c r="K108" s="376">
        <f>K106</f>
        <v>27392890</v>
      </c>
      <c r="L108" s="376"/>
      <c r="M108" s="376"/>
      <c r="N108" s="376"/>
    </row>
    <row r="109" spans="2:15" ht="3" customHeight="1" x14ac:dyDescent="0.25">
      <c r="B109" s="9"/>
      <c r="K109" s="288"/>
      <c r="L109" s="288"/>
      <c r="M109" s="288"/>
      <c r="N109" s="288"/>
    </row>
    <row r="110" spans="2:15" ht="10.5" customHeight="1" x14ac:dyDescent="0.25">
      <c r="B110" s="9" t="s">
        <v>36</v>
      </c>
      <c r="K110" s="288"/>
      <c r="L110" s="288"/>
      <c r="M110" s="288"/>
      <c r="N110" s="288"/>
    </row>
    <row r="111" spans="2:15" ht="15" customHeight="1" x14ac:dyDescent="0.25">
      <c r="B111" s="8" t="s">
        <v>658</v>
      </c>
      <c r="C111" s="8"/>
      <c r="D111" s="8"/>
      <c r="E111" s="8"/>
      <c r="K111" s="377">
        <v>5000000</v>
      </c>
      <c r="L111" s="377"/>
      <c r="M111" s="377"/>
      <c r="N111" s="377"/>
    </row>
    <row r="112" spans="2:15" ht="3.75" customHeight="1" x14ac:dyDescent="0.25">
      <c r="C112" s="8"/>
      <c r="D112" s="8"/>
      <c r="E112" s="8"/>
      <c r="K112" s="377"/>
      <c r="L112" s="377"/>
      <c r="M112" s="377"/>
      <c r="N112" s="377"/>
    </row>
    <row r="113" spans="2:14" ht="1.5" customHeight="1" x14ac:dyDescent="0.25">
      <c r="B113" s="48"/>
      <c r="C113" s="49"/>
      <c r="D113" s="49"/>
      <c r="E113" s="49"/>
      <c r="F113" s="48"/>
      <c r="G113" s="48"/>
      <c r="H113" s="48"/>
      <c r="I113" s="48"/>
      <c r="J113" s="48"/>
      <c r="K113" s="44"/>
      <c r="L113" s="44"/>
      <c r="M113" s="44"/>
      <c r="N113" s="44"/>
    </row>
    <row r="114" spans="2:14" ht="10.5" customHeight="1" x14ac:dyDescent="0.25">
      <c r="B114" s="9" t="s">
        <v>40</v>
      </c>
      <c r="C114" s="26"/>
      <c r="D114" s="26"/>
      <c r="E114" s="26"/>
      <c r="F114" s="5"/>
      <c r="K114" s="389">
        <f>K111</f>
        <v>5000000</v>
      </c>
      <c r="L114" s="389"/>
      <c r="M114" s="389"/>
      <c r="N114" s="389"/>
    </row>
    <row r="115" spans="2:14" ht="2.25" customHeight="1" x14ac:dyDescent="0.25">
      <c r="B115" s="9"/>
      <c r="C115" s="26"/>
      <c r="D115" s="26"/>
      <c r="E115" s="26"/>
      <c r="F115" s="5"/>
      <c r="K115" s="45"/>
      <c r="L115" s="45"/>
      <c r="M115" s="45"/>
      <c r="N115" s="45"/>
    </row>
    <row r="116" spans="2:14" ht="15" customHeight="1" x14ac:dyDescent="0.25">
      <c r="B116" s="4" t="s">
        <v>4</v>
      </c>
      <c r="C116" s="8"/>
      <c r="D116" s="8"/>
      <c r="E116" s="8"/>
      <c r="K116" s="377">
        <v>8000000</v>
      </c>
      <c r="L116" s="377"/>
      <c r="M116" s="377"/>
      <c r="N116" s="377"/>
    </row>
    <row r="117" spans="2:14" ht="2.25" customHeight="1" x14ac:dyDescent="0.25">
      <c r="B117" s="48"/>
      <c r="C117" s="49"/>
      <c r="D117" s="49"/>
      <c r="E117" s="49"/>
      <c r="F117" s="48"/>
      <c r="G117" s="48"/>
      <c r="H117" s="48"/>
      <c r="I117" s="48"/>
      <c r="J117" s="48"/>
      <c r="K117" s="44"/>
      <c r="L117" s="44"/>
      <c r="M117" s="44"/>
      <c r="N117" s="44"/>
    </row>
    <row r="118" spans="2:14" ht="15" customHeight="1" x14ac:dyDescent="0.25">
      <c r="B118" s="52" t="s">
        <v>23</v>
      </c>
      <c r="C118" s="53"/>
      <c r="D118" s="53"/>
      <c r="E118" s="53"/>
      <c r="F118" s="53"/>
      <c r="G118" s="53"/>
      <c r="H118" s="53"/>
      <c r="I118" s="53"/>
      <c r="J118" s="53"/>
      <c r="K118" s="392">
        <f>K108-K114-K116</f>
        <v>14392890</v>
      </c>
      <c r="L118" s="392"/>
      <c r="M118" s="392"/>
      <c r="N118" s="393"/>
    </row>
    <row r="119" spans="2:14" ht="14.25" customHeight="1" x14ac:dyDescent="0.25">
      <c r="B119" s="8"/>
      <c r="C119" s="8"/>
      <c r="D119" s="8"/>
      <c r="E119" s="8"/>
      <c r="J119" s="27"/>
      <c r="K119" s="288"/>
      <c r="L119" s="288"/>
      <c r="M119" s="288"/>
      <c r="N119" s="288"/>
    </row>
    <row r="120" spans="2:14" customFormat="1" ht="12.75" customHeight="1" x14ac:dyDescent="0.25">
      <c r="B120" s="394" t="s">
        <v>37</v>
      </c>
      <c r="C120" s="395"/>
      <c r="D120" s="395"/>
      <c r="E120" s="395"/>
      <c r="F120" s="395"/>
      <c r="G120" s="395"/>
      <c r="H120" s="395"/>
      <c r="I120" s="395"/>
      <c r="J120" s="395"/>
      <c r="K120" s="395"/>
      <c r="L120" s="395"/>
      <c r="M120" s="395"/>
      <c r="N120" s="396"/>
    </row>
    <row r="121" spans="2:14" customFormat="1" ht="15" customHeight="1" x14ac:dyDescent="0.25">
      <c r="B121" s="31"/>
      <c r="C121" s="46" t="s">
        <v>38</v>
      </c>
      <c r="D121" s="4"/>
      <c r="E121" s="4"/>
      <c r="F121" s="4"/>
      <c r="G121" s="4"/>
      <c r="H121" s="4"/>
      <c r="I121" s="4"/>
      <c r="J121" s="4"/>
      <c r="K121" s="1"/>
      <c r="L121" s="1"/>
      <c r="M121" s="1"/>
      <c r="N121" s="6"/>
    </row>
    <row r="122" spans="2:14" customFormat="1" ht="15" customHeight="1" x14ac:dyDescent="0.25">
      <c r="B122" s="31"/>
      <c r="C122" s="397">
        <f>K118</f>
        <v>14392890</v>
      </c>
      <c r="D122" s="398"/>
      <c r="E122" s="398"/>
      <c r="F122" s="398"/>
      <c r="G122" s="399" t="s">
        <v>11</v>
      </c>
      <c r="H122" s="399">
        <v>1</v>
      </c>
      <c r="I122" s="412">
        <f>C122/C123*H122</f>
        <v>2.0359134309357096</v>
      </c>
      <c r="J122" s="413"/>
      <c r="K122" s="1"/>
      <c r="L122" s="1"/>
      <c r="M122" s="1"/>
      <c r="N122" s="6"/>
    </row>
    <row r="123" spans="2:14" customFormat="1" ht="15" customHeight="1" x14ac:dyDescent="0.25">
      <c r="B123" s="31"/>
      <c r="C123" s="416">
        <f>L99+K128</f>
        <v>7069500</v>
      </c>
      <c r="D123" s="417"/>
      <c r="E123" s="417"/>
      <c r="F123" s="417"/>
      <c r="G123" s="399"/>
      <c r="H123" s="399"/>
      <c r="I123" s="414"/>
      <c r="J123" s="415"/>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13.5" customHeight="1" x14ac:dyDescent="0.25">
      <c r="B125" s="8"/>
      <c r="C125" s="8"/>
      <c r="D125" s="8"/>
      <c r="E125" s="8"/>
      <c r="J125" s="27"/>
      <c r="K125" s="288"/>
      <c r="L125" s="288"/>
      <c r="M125" s="288"/>
      <c r="N125" s="288"/>
    </row>
    <row r="126" spans="2:14" ht="14.25" customHeight="1" x14ac:dyDescent="0.25">
      <c r="B126" s="10" t="s">
        <v>170</v>
      </c>
      <c r="C126" s="9"/>
      <c r="D126" s="9"/>
      <c r="E126" s="9"/>
      <c r="F126" s="9"/>
      <c r="G126" s="9"/>
      <c r="H126" s="9"/>
      <c r="I126" s="9"/>
      <c r="J126" s="390" t="s">
        <v>10</v>
      </c>
      <c r="K126" s="390"/>
      <c r="L126" s="390"/>
      <c r="M126" s="390"/>
      <c r="N126" s="390"/>
    </row>
    <row r="127" spans="2:14" ht="16.5" thickBot="1" x14ac:dyDescent="0.3">
      <c r="B127" s="9" t="s">
        <v>17</v>
      </c>
      <c r="C127" s="1"/>
      <c r="D127" s="1"/>
      <c r="E127" s="418">
        <v>45000000</v>
      </c>
      <c r="F127" s="418"/>
      <c r="G127" s="418"/>
      <c r="H127" s="1"/>
      <c r="I127" s="9"/>
      <c r="J127" s="166" t="s">
        <v>26</v>
      </c>
      <c r="K127" s="419">
        <f>(((((E128*(E129/12))*E127)/100)+E127)/E129)</f>
        <v>4312500</v>
      </c>
      <c r="L127" s="419"/>
      <c r="M127" s="419"/>
      <c r="N127" s="419"/>
    </row>
    <row r="128" spans="2:14" ht="19.5" thickBot="1" x14ac:dyDescent="0.3">
      <c r="B128" s="9" t="s">
        <v>1</v>
      </c>
      <c r="C128" s="288"/>
      <c r="D128" s="288"/>
      <c r="E128" s="167">
        <v>15</v>
      </c>
      <c r="F128" s="216">
        <v>15</v>
      </c>
      <c r="G128" s="364">
        <v>15</v>
      </c>
      <c r="H128" s="368">
        <v>0</v>
      </c>
      <c r="I128" s="12" t="s">
        <v>2</v>
      </c>
      <c r="J128" s="218" t="s">
        <v>24</v>
      </c>
      <c r="K128" s="420">
        <f>(((((F128*(F129/12))*E127)/100)+E127)/F129)</f>
        <v>2437500</v>
      </c>
      <c r="L128" s="420"/>
      <c r="M128" s="420"/>
      <c r="N128" s="421"/>
    </row>
    <row r="129" spans="2:15" ht="15" customHeight="1" thickBot="1" x14ac:dyDescent="0.3">
      <c r="B129" s="9" t="s">
        <v>9</v>
      </c>
      <c r="C129" s="288"/>
      <c r="D129" s="288"/>
      <c r="E129" s="168">
        <v>12</v>
      </c>
      <c r="F129" s="159">
        <v>24</v>
      </c>
      <c r="G129" s="365">
        <v>36</v>
      </c>
      <c r="H129" s="178">
        <v>48</v>
      </c>
      <c r="I129" s="36"/>
      <c r="J129" s="366" t="s">
        <v>25</v>
      </c>
      <c r="K129" s="400">
        <f>(((((G128*(G129/12))*E127)/100)+E127)/G129)</f>
        <v>1812500</v>
      </c>
      <c r="L129" s="400"/>
      <c r="M129" s="400"/>
      <c r="N129" s="400"/>
    </row>
    <row r="130" spans="2:15" ht="15" customHeight="1" x14ac:dyDescent="0.25">
      <c r="B130" s="9"/>
      <c r="C130" s="288"/>
      <c r="D130" s="288"/>
      <c r="E130" s="306"/>
      <c r="F130" s="13"/>
      <c r="G130" s="13"/>
      <c r="H130" s="9"/>
      <c r="I130" s="9"/>
      <c r="J130" s="369" t="s">
        <v>190</v>
      </c>
      <c r="K130" s="391">
        <f>(((((H128*(H129/12))*E127)/100)+E127)/H129)</f>
        <v>937500</v>
      </c>
      <c r="L130" s="391"/>
      <c r="M130" s="391"/>
      <c r="N130" s="391"/>
    </row>
    <row r="131" spans="2:15" ht="3" customHeight="1" x14ac:dyDescent="0.25">
      <c r="B131" s="9"/>
      <c r="C131" s="288"/>
      <c r="D131" s="288"/>
      <c r="E131" s="13"/>
      <c r="F131" s="13"/>
      <c r="G131" s="13"/>
      <c r="H131" s="9"/>
      <c r="I131" s="9"/>
      <c r="J131" s="156"/>
      <c r="K131" s="157"/>
      <c r="L131" s="157"/>
      <c r="M131" s="157"/>
      <c r="N131" s="157"/>
    </row>
    <row r="132" spans="2:15" x14ac:dyDescent="0.25">
      <c r="B132" s="9" t="s">
        <v>637</v>
      </c>
      <c r="C132" s="370"/>
      <c r="D132" s="370"/>
      <c r="E132" s="377">
        <v>60000000</v>
      </c>
      <c r="F132" s="377"/>
      <c r="G132" s="377"/>
      <c r="H132" s="9"/>
      <c r="I132" s="9"/>
      <c r="J132" s="422" t="s">
        <v>634</v>
      </c>
      <c r="K132" s="422"/>
      <c r="L132" s="422"/>
      <c r="M132" s="422"/>
      <c r="N132" s="422"/>
    </row>
    <row r="133" spans="2:15" ht="15" customHeight="1" x14ac:dyDescent="0.25">
      <c r="B133" s="9" t="s">
        <v>638</v>
      </c>
      <c r="C133" s="370"/>
      <c r="D133" s="370"/>
      <c r="E133" s="429">
        <v>15000000</v>
      </c>
      <c r="F133" s="429"/>
      <c r="G133" s="429"/>
      <c r="H133" s="9">
        <f>E133/E132*100</f>
        <v>25</v>
      </c>
      <c r="I133" s="9" t="s">
        <v>2</v>
      </c>
      <c r="J133" s="422"/>
      <c r="K133" s="422"/>
      <c r="L133" s="422"/>
      <c r="M133" s="422"/>
      <c r="N133" s="422"/>
    </row>
    <row r="134" spans="2:15" ht="18.75" customHeight="1" x14ac:dyDescent="0.25">
      <c r="B134" s="9" t="s">
        <v>639</v>
      </c>
      <c r="C134" s="370"/>
      <c r="D134" s="370"/>
      <c r="E134" s="390">
        <f>E132-E133</f>
        <v>45000000</v>
      </c>
      <c r="F134" s="390"/>
      <c r="G134" s="390"/>
      <c r="H134" s="9"/>
      <c r="I134" s="9"/>
      <c r="J134" s="422"/>
      <c r="K134" s="422"/>
      <c r="L134" s="422"/>
      <c r="M134" s="422"/>
      <c r="N134" s="422"/>
    </row>
    <row r="135" spans="2:15" ht="17.25" customHeight="1" x14ac:dyDescent="0.25">
      <c r="B135" s="9"/>
      <c r="C135" s="288"/>
      <c r="D135" s="288"/>
      <c r="E135" s="288"/>
      <c r="F135" s="288"/>
      <c r="G135" s="288"/>
      <c r="H135" s="9"/>
      <c r="I135" s="9"/>
      <c r="J135" s="215"/>
      <c r="K135" s="215"/>
      <c r="L135" s="215"/>
      <c r="M135" s="215"/>
      <c r="N135" s="215"/>
    </row>
    <row r="136" spans="2:15" ht="15" customHeight="1" thickBot="1" x14ac:dyDescent="0.3">
      <c r="B136" s="193" t="s">
        <v>47</v>
      </c>
      <c r="C136" s="8"/>
      <c r="D136" s="5"/>
      <c r="E136" s="8"/>
      <c r="G136" s="288"/>
      <c r="H136" s="9"/>
      <c r="I136" s="9"/>
      <c r="J136" s="9"/>
      <c r="K136" s="288"/>
      <c r="L136" s="288"/>
      <c r="M136" s="288"/>
      <c r="N136" s="288"/>
    </row>
    <row r="137" spans="2:15" ht="15.75" customHeight="1" thickBot="1" x14ac:dyDescent="0.3">
      <c r="B137" s="277" t="s">
        <v>45</v>
      </c>
      <c r="C137" s="278"/>
      <c r="D137" s="56"/>
      <c r="E137" s="278"/>
      <c r="F137" s="278"/>
      <c r="G137" s="384" t="s">
        <v>655</v>
      </c>
      <c r="H137" s="385"/>
      <c r="I137" s="385"/>
      <c r="J137" s="385"/>
      <c r="K137" s="385"/>
      <c r="L137" s="385"/>
      <c r="M137" s="385"/>
      <c r="N137" s="385"/>
      <c r="O137" s="386"/>
    </row>
    <row r="138" spans="2:15" ht="15.75" customHeight="1" thickBot="1" x14ac:dyDescent="0.3">
      <c r="B138" s="279" t="s">
        <v>49</v>
      </c>
      <c r="C138" s="276"/>
      <c r="D138" s="280"/>
      <c r="E138" s="276"/>
      <c r="F138" s="274"/>
      <c r="G138" s="384" t="s">
        <v>472</v>
      </c>
      <c r="H138" s="385"/>
      <c r="I138" s="385"/>
      <c r="J138" s="385"/>
      <c r="K138" s="385"/>
      <c r="L138" s="385"/>
      <c r="M138" s="385"/>
      <c r="N138" s="385"/>
      <c r="O138" s="386"/>
    </row>
    <row r="139" spans="2:15" ht="15.75" customHeight="1" thickBot="1" x14ac:dyDescent="0.3">
      <c r="B139" s="279" t="s">
        <v>51</v>
      </c>
      <c r="C139" s="276"/>
      <c r="D139" s="280"/>
      <c r="E139" s="276"/>
      <c r="F139" s="274"/>
      <c r="G139" s="372" t="s">
        <v>654</v>
      </c>
      <c r="H139" s="373"/>
      <c r="I139" s="373"/>
      <c r="J139" s="373"/>
      <c r="K139" s="373"/>
      <c r="L139" s="373"/>
      <c r="M139" s="373"/>
      <c r="N139" s="373"/>
      <c r="O139" s="374"/>
    </row>
    <row r="140" spans="2:15" ht="15.75" customHeight="1" thickBot="1" x14ac:dyDescent="0.3">
      <c r="B140" s="279" t="s">
        <v>50</v>
      </c>
      <c r="C140" s="276"/>
      <c r="D140" s="280"/>
      <c r="E140" s="276"/>
      <c r="F140" s="274"/>
      <c r="G140" s="384">
        <v>2015</v>
      </c>
      <c r="H140" s="385"/>
      <c r="I140" s="385"/>
      <c r="J140" s="385"/>
      <c r="K140" s="385"/>
      <c r="L140" s="385"/>
      <c r="M140" s="385"/>
      <c r="N140" s="385"/>
      <c r="O140" s="386"/>
    </row>
    <row r="141" spans="2:15" ht="15.75" customHeight="1" thickBot="1" x14ac:dyDescent="0.3">
      <c r="B141" s="279" t="s">
        <v>48</v>
      </c>
      <c r="C141" s="276"/>
      <c r="D141" s="280"/>
      <c r="E141" s="276"/>
      <c r="F141" s="274"/>
      <c r="G141" s="384" t="s">
        <v>656</v>
      </c>
      <c r="H141" s="385"/>
      <c r="I141" s="385"/>
      <c r="J141" s="385"/>
      <c r="K141" s="385"/>
      <c r="L141" s="385"/>
      <c r="M141" s="385"/>
      <c r="N141" s="385"/>
      <c r="O141" s="386"/>
    </row>
    <row r="142" spans="2:15" ht="15.75" customHeight="1" thickBot="1" x14ac:dyDescent="0.3">
      <c r="B142" s="279" t="s">
        <v>53</v>
      </c>
      <c r="C142" s="276"/>
      <c r="D142" s="280"/>
      <c r="E142" s="276"/>
      <c r="F142" s="274"/>
      <c r="G142" s="384" t="s">
        <v>657</v>
      </c>
      <c r="H142" s="385"/>
      <c r="I142" s="385"/>
      <c r="J142" s="385"/>
      <c r="K142" s="385"/>
      <c r="L142" s="385"/>
      <c r="M142" s="385"/>
      <c r="N142" s="385"/>
      <c r="O142" s="386"/>
    </row>
    <row r="143" spans="2:15" ht="15.75" customHeight="1" thickBot="1" x14ac:dyDescent="0.3">
      <c r="B143" s="279" t="s">
        <v>52</v>
      </c>
      <c r="C143" s="276"/>
      <c r="D143" s="280"/>
      <c r="E143" s="276"/>
      <c r="F143" s="274"/>
      <c r="G143" s="384" t="s">
        <v>197</v>
      </c>
      <c r="H143" s="385"/>
      <c r="I143" s="385"/>
      <c r="J143" s="385"/>
      <c r="K143" s="385"/>
      <c r="L143" s="385"/>
      <c r="M143" s="385"/>
      <c r="N143" s="385"/>
      <c r="O143" s="386"/>
    </row>
    <row r="144" spans="2:15" ht="15.75" customHeight="1" thickBot="1" x14ac:dyDescent="0.3">
      <c r="B144" s="57" t="s">
        <v>180</v>
      </c>
      <c r="C144" s="8"/>
      <c r="D144" s="5"/>
      <c r="E144" s="8"/>
      <c r="G144" s="409">
        <v>60000000</v>
      </c>
      <c r="H144" s="410"/>
      <c r="I144" s="410"/>
      <c r="J144" s="410"/>
      <c r="K144" s="410"/>
      <c r="L144" s="410"/>
      <c r="M144" s="410"/>
      <c r="N144" s="410"/>
      <c r="O144" s="411"/>
    </row>
    <row r="145" spans="2:24" ht="15.75" customHeight="1" thickBot="1" x14ac:dyDescent="0.3">
      <c r="B145" s="57" t="s">
        <v>191</v>
      </c>
      <c r="C145" s="8"/>
      <c r="D145" s="5"/>
      <c r="E145" s="8"/>
      <c r="G145" s="221" t="s">
        <v>653</v>
      </c>
      <c r="H145" s="407" t="s">
        <v>2</v>
      </c>
      <c r="I145" s="407"/>
      <c r="J145" s="407"/>
      <c r="K145" s="407"/>
      <c r="L145" s="407"/>
      <c r="M145" s="407"/>
      <c r="N145" s="407"/>
      <c r="O145" s="408"/>
    </row>
    <row r="146" spans="2:24" ht="15.75" customHeight="1" thickBot="1" x14ac:dyDescent="0.3">
      <c r="B146" s="58" t="s">
        <v>192</v>
      </c>
      <c r="C146" s="59"/>
      <c r="D146" s="60"/>
      <c r="E146" s="59"/>
      <c r="F146" s="61"/>
      <c r="G146" s="409">
        <f>G144*75%</f>
        <v>45000000</v>
      </c>
      <c r="H146" s="410"/>
      <c r="I146" s="410"/>
      <c r="J146" s="410"/>
      <c r="K146" s="410"/>
      <c r="L146" s="410"/>
      <c r="M146" s="410"/>
      <c r="N146" s="410"/>
      <c r="O146" s="411"/>
    </row>
    <row r="147" spans="2:24" ht="12.75" customHeight="1" thickBot="1" x14ac:dyDescent="0.3">
      <c r="B147" s="423" t="s">
        <v>633</v>
      </c>
      <c r="C147" s="424"/>
      <c r="D147" s="424"/>
      <c r="E147" s="424"/>
      <c r="F147" s="424"/>
      <c r="G147" s="424"/>
      <c r="H147" s="424"/>
      <c r="I147" s="424"/>
      <c r="J147" s="424"/>
      <c r="K147" s="424"/>
      <c r="L147" s="424"/>
      <c r="M147" s="424"/>
      <c r="N147" s="424"/>
      <c r="O147" s="425"/>
    </row>
    <row r="148" spans="2:24" ht="13.5" customHeight="1" x14ac:dyDescent="0.25">
      <c r="B148" s="9"/>
      <c r="C148" s="302"/>
      <c r="D148" s="302"/>
      <c r="E148" s="302"/>
      <c r="F148" s="302"/>
      <c r="G148" s="302"/>
      <c r="H148" s="9"/>
      <c r="I148" s="9"/>
      <c r="J148" s="215"/>
      <c r="K148" s="215"/>
      <c r="L148" s="215"/>
      <c r="M148" s="215"/>
      <c r="N148" s="215"/>
    </row>
    <row r="149" spans="2:24" ht="12.75" customHeight="1" x14ac:dyDescent="0.25">
      <c r="B149" s="294"/>
      <c r="C149" s="295"/>
      <c r="D149" s="401" t="s">
        <v>493</v>
      </c>
      <c r="E149" s="401"/>
      <c r="F149" s="401"/>
      <c r="G149" s="401"/>
      <c r="H149" s="401"/>
      <c r="I149" s="401"/>
      <c r="J149" s="401"/>
      <c r="K149" s="401"/>
      <c r="L149" s="401"/>
      <c r="M149" s="295"/>
      <c r="N149" s="295"/>
    </row>
    <row r="150" spans="2:24" ht="14.25" customHeight="1" x14ac:dyDescent="0.25">
      <c r="B150" s="158" t="s">
        <v>19</v>
      </c>
      <c r="C150" s="158"/>
      <c r="D150" s="158"/>
      <c r="E150" s="158"/>
      <c r="F150" s="158"/>
      <c r="G150" s="158"/>
      <c r="H150" s="158"/>
      <c r="I150" s="158"/>
      <c r="J150" s="158"/>
      <c r="K150" s="434">
        <f>K118-L99-K127</f>
        <v>5448390</v>
      </c>
      <c r="L150" s="434"/>
      <c r="M150" s="434"/>
      <c r="N150" s="434"/>
    </row>
    <row r="151" spans="2:24" ht="14.25" customHeight="1" x14ac:dyDescent="0.25">
      <c r="B151" s="165" t="s">
        <v>27</v>
      </c>
      <c r="C151" s="165"/>
      <c r="D151" s="165"/>
      <c r="E151" s="165"/>
      <c r="F151" s="165"/>
      <c r="G151" s="165"/>
      <c r="H151" s="165"/>
      <c r="I151" s="165"/>
      <c r="J151" s="165"/>
      <c r="K151" s="435">
        <f>K118-L99-K128</f>
        <v>7323390</v>
      </c>
      <c r="L151" s="435"/>
      <c r="M151" s="435"/>
      <c r="N151" s="435"/>
    </row>
    <row r="152" spans="2:24" ht="14.25" customHeight="1" x14ac:dyDescent="0.25">
      <c r="B152" s="260" t="s">
        <v>28</v>
      </c>
      <c r="C152" s="260"/>
      <c r="D152" s="260"/>
      <c r="E152" s="260"/>
      <c r="F152" s="260"/>
      <c r="G152" s="260"/>
      <c r="H152" s="260"/>
      <c r="I152" s="260"/>
      <c r="J152" s="260"/>
      <c r="K152" s="446">
        <f>K118-L99-K129</f>
        <v>7948390</v>
      </c>
      <c r="L152" s="446"/>
      <c r="M152" s="446"/>
      <c r="N152" s="446"/>
    </row>
    <row r="153" spans="2:24" ht="14.25" customHeight="1" x14ac:dyDescent="0.25">
      <c r="B153" s="229" t="s">
        <v>193</v>
      </c>
      <c r="C153" s="229"/>
      <c r="D153" s="229"/>
      <c r="E153" s="229"/>
      <c r="F153" s="229"/>
      <c r="G153" s="229"/>
      <c r="H153" s="229"/>
      <c r="I153" s="229"/>
      <c r="J153" s="229"/>
      <c r="K153" s="447">
        <f>K118-L99-K130</f>
        <v>8823390</v>
      </c>
      <c r="L153" s="447"/>
      <c r="M153" s="447"/>
      <c r="N153" s="447"/>
    </row>
    <row r="154" spans="2:24" ht="9" customHeight="1" x14ac:dyDescent="0.25">
      <c r="B154" s="229"/>
      <c r="C154" s="229"/>
      <c r="D154" s="229"/>
      <c r="E154" s="229"/>
      <c r="F154" s="229"/>
      <c r="G154" s="229"/>
      <c r="H154" s="229"/>
      <c r="I154" s="229"/>
      <c r="J154" s="229"/>
      <c r="K154" s="363"/>
      <c r="L154" s="363"/>
      <c r="M154" s="363"/>
      <c r="N154" s="363"/>
    </row>
    <row r="155" spans="2:24" ht="14.25" customHeight="1" x14ac:dyDescent="0.25">
      <c r="B155" s="9"/>
      <c r="C155" s="358"/>
      <c r="D155" s="358"/>
      <c r="E155" s="358"/>
      <c r="F155" s="358"/>
      <c r="G155" s="358"/>
      <c r="H155" s="9"/>
      <c r="I155" s="9"/>
      <c r="J155" s="215"/>
      <c r="K155" s="215"/>
      <c r="L155" s="215"/>
      <c r="M155" s="215"/>
      <c r="N155" s="215"/>
    </row>
    <row r="156" spans="2:24" ht="14.25" customHeight="1" x14ac:dyDescent="0.25">
      <c r="B156" s="9"/>
      <c r="C156" s="367"/>
      <c r="D156" s="367"/>
      <c r="E156" s="367"/>
      <c r="F156" s="367"/>
      <c r="G156" s="367"/>
      <c r="H156" s="9"/>
      <c r="I156" s="9"/>
      <c r="J156" s="215"/>
      <c r="K156" s="215"/>
      <c r="L156" s="215"/>
      <c r="M156" s="215"/>
      <c r="N156" s="215"/>
    </row>
    <row r="157" spans="2:24" ht="14.25" customHeight="1" x14ac:dyDescent="0.25">
      <c r="B157" s="9"/>
      <c r="C157" s="367"/>
      <c r="D157" s="367"/>
      <c r="E157" s="367"/>
      <c r="F157" s="367"/>
      <c r="G157" s="367"/>
      <c r="H157" s="9"/>
      <c r="I157" s="9"/>
      <c r="J157" s="215"/>
      <c r="K157" s="215"/>
      <c r="L157" s="215"/>
      <c r="M157" s="215"/>
      <c r="N157" s="215"/>
    </row>
    <row r="158" spans="2:24" ht="15" customHeight="1" x14ac:dyDescent="0.25">
      <c r="B158" s="229"/>
      <c r="C158" s="229"/>
      <c r="D158" s="229"/>
      <c r="E158" s="229"/>
      <c r="F158" s="229"/>
      <c r="G158" s="229"/>
      <c r="H158" s="229"/>
      <c r="I158" s="229"/>
      <c r="J158" s="229"/>
      <c r="K158" s="303"/>
      <c r="L158" s="303"/>
      <c r="M158" s="303"/>
      <c r="N158" s="303"/>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660</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6" t="s">
        <v>173</v>
      </c>
      <c r="C166" s="427"/>
      <c r="D166" s="427"/>
      <c r="E166" s="427"/>
      <c r="F166" s="427"/>
      <c r="G166" s="428"/>
      <c r="H166" s="426" t="s">
        <v>174</v>
      </c>
      <c r="I166" s="427"/>
      <c r="J166" s="427"/>
      <c r="K166" s="427"/>
      <c r="L166" s="427"/>
      <c r="M166" s="427"/>
      <c r="N166" s="428"/>
    </row>
    <row r="167" spans="2:21" ht="15" customHeight="1" x14ac:dyDescent="0.25">
      <c r="B167" s="402" t="s">
        <v>176</v>
      </c>
      <c r="C167" s="403"/>
      <c r="D167" s="404" t="s">
        <v>659</v>
      </c>
      <c r="E167" s="405"/>
      <c r="F167" s="405"/>
      <c r="G167" s="406"/>
      <c r="H167" s="402" t="s">
        <v>176</v>
      </c>
      <c r="I167" s="403"/>
      <c r="J167" s="404"/>
      <c r="K167" s="405"/>
      <c r="L167" s="405"/>
      <c r="M167" s="405"/>
      <c r="N167" s="406"/>
      <c r="R167" s="3"/>
      <c r="S167" s="1"/>
      <c r="T167" s="1"/>
      <c r="U167" s="1"/>
    </row>
    <row r="168" spans="2:21" ht="15" customHeight="1" x14ac:dyDescent="0.25">
      <c r="B168" s="439" t="s">
        <v>81</v>
      </c>
      <c r="C168" s="440"/>
      <c r="D168" s="439" t="s">
        <v>186</v>
      </c>
      <c r="E168" s="441"/>
      <c r="F168" s="441"/>
      <c r="G168" s="440"/>
      <c r="H168" s="441" t="s">
        <v>81</v>
      </c>
      <c r="I168" s="440"/>
      <c r="J168" s="439" t="s">
        <v>313</v>
      </c>
      <c r="K168" s="441"/>
      <c r="L168" s="441"/>
      <c r="M168" s="441"/>
      <c r="N168" s="440"/>
      <c r="P168" s="442"/>
      <c r="Q168" s="442"/>
      <c r="R168" s="442"/>
      <c r="S168" s="442"/>
      <c r="T168" s="442"/>
      <c r="U168" s="442"/>
    </row>
    <row r="169" spans="2:21" ht="15.75" x14ac:dyDescent="0.25">
      <c r="B169" s="402" t="s">
        <v>177</v>
      </c>
      <c r="C169" s="403"/>
      <c r="D169" s="439" t="s">
        <v>635</v>
      </c>
      <c r="E169" s="441"/>
      <c r="F169" s="441"/>
      <c r="G169" s="440"/>
      <c r="H169" s="439" t="s">
        <v>177</v>
      </c>
      <c r="I169" s="440"/>
      <c r="J169" s="443" t="s">
        <v>188</v>
      </c>
      <c r="K169" s="444"/>
      <c r="L169" s="444"/>
      <c r="M169" s="444"/>
      <c r="N169" s="445"/>
      <c r="R169" s="1"/>
      <c r="S169" s="1"/>
      <c r="T169" s="1"/>
      <c r="U169" s="1"/>
    </row>
    <row r="170" spans="2:21" ht="18.75" x14ac:dyDescent="0.25">
      <c r="B170" s="430" t="s">
        <v>179</v>
      </c>
      <c r="C170" s="431"/>
      <c r="G170" s="147"/>
      <c r="H170" s="430" t="s">
        <v>179</v>
      </c>
      <c r="I170" s="431"/>
      <c r="K170" s="1"/>
      <c r="L170" s="1"/>
      <c r="M170" s="1"/>
      <c r="N170" s="6"/>
      <c r="R170" s="1"/>
      <c r="S170" s="1"/>
      <c r="T170" s="1"/>
      <c r="U170" s="1"/>
    </row>
    <row r="171" spans="2:21" ht="18.75" x14ac:dyDescent="0.25">
      <c r="B171" s="430"/>
      <c r="C171" s="431"/>
      <c r="G171" s="147"/>
      <c r="H171" s="430"/>
      <c r="I171" s="431"/>
      <c r="K171" s="1"/>
      <c r="L171" s="1"/>
      <c r="M171" s="1"/>
      <c r="N171" s="6"/>
      <c r="R171" s="1"/>
      <c r="S171" s="1"/>
      <c r="T171" s="1"/>
      <c r="U171" s="1"/>
    </row>
    <row r="172" spans="2:21" ht="18.75" x14ac:dyDescent="0.25">
      <c r="B172" s="432"/>
      <c r="C172" s="433"/>
      <c r="D172" s="11"/>
      <c r="E172" s="11"/>
      <c r="F172" s="11"/>
      <c r="G172" s="148"/>
      <c r="H172" s="432"/>
      <c r="I172" s="433"/>
      <c r="J172" s="11"/>
      <c r="K172" s="146"/>
      <c r="L172" s="19"/>
      <c r="M172" s="19"/>
      <c r="N172" s="20"/>
      <c r="Q172" s="418"/>
      <c r="R172" s="418"/>
      <c r="S172" s="418"/>
      <c r="T172" s="418"/>
      <c r="U172" s="1"/>
    </row>
    <row r="173" spans="2:21" ht="18.75" x14ac:dyDescent="0.25">
      <c r="B173" s="150"/>
      <c r="C173" s="150"/>
      <c r="G173" s="2"/>
      <c r="H173" s="150"/>
      <c r="I173" s="150"/>
      <c r="K173" s="149"/>
      <c r="L173" s="1"/>
      <c r="M173" s="1"/>
      <c r="N173" s="1"/>
      <c r="Q173" s="290"/>
      <c r="R173" s="290"/>
      <c r="S173" s="290"/>
      <c r="T173" s="290"/>
      <c r="U173" s="1"/>
    </row>
    <row r="174" spans="2:21" ht="18.75" x14ac:dyDescent="0.25">
      <c r="B174" s="436" t="s">
        <v>175</v>
      </c>
      <c r="C174" s="437"/>
      <c r="D174" s="437"/>
      <c r="E174" s="437"/>
      <c r="F174" s="437"/>
      <c r="G174" s="437"/>
      <c r="H174" s="437"/>
      <c r="I174" s="437"/>
      <c r="J174" s="437"/>
      <c r="K174" s="437"/>
      <c r="L174" s="437"/>
      <c r="M174" s="437"/>
      <c r="N174" s="438"/>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47">
    <mergeCell ref="B89:D89"/>
    <mergeCell ref="E89:H89"/>
    <mergeCell ref="I89:J89"/>
    <mergeCell ref="K89:N89"/>
    <mergeCell ref="B90:D90"/>
    <mergeCell ref="E90:H90"/>
    <mergeCell ref="I90:J90"/>
    <mergeCell ref="K90:N90"/>
    <mergeCell ref="I86:J86"/>
    <mergeCell ref="K86:N86"/>
    <mergeCell ref="B87:D87"/>
    <mergeCell ref="E87:H87"/>
    <mergeCell ref="I87:J87"/>
    <mergeCell ref="K87:N87"/>
    <mergeCell ref="B88:D88"/>
    <mergeCell ref="E88:H88"/>
    <mergeCell ref="I88:J88"/>
    <mergeCell ref="K88:N88"/>
    <mergeCell ref="I19:K19"/>
    <mergeCell ref="B64:N71"/>
    <mergeCell ref="B74:N74"/>
    <mergeCell ref="B75:N77"/>
    <mergeCell ref="B92:N92"/>
    <mergeCell ref="B19:D19"/>
    <mergeCell ref="E19:H19"/>
    <mergeCell ref="L19:N19"/>
    <mergeCell ref="B20:D20"/>
    <mergeCell ref="E20:H20"/>
    <mergeCell ref="I20:K20"/>
    <mergeCell ref="L20:N20"/>
    <mergeCell ref="B44:N44"/>
    <mergeCell ref="B45:N51"/>
    <mergeCell ref="B63:N63"/>
    <mergeCell ref="B83:N83"/>
    <mergeCell ref="B84:H84"/>
    <mergeCell ref="I84:N84"/>
    <mergeCell ref="B85:D85"/>
    <mergeCell ref="E85:H85"/>
    <mergeCell ref="I85:J85"/>
    <mergeCell ref="K85:N85"/>
    <mergeCell ref="B86:D86"/>
    <mergeCell ref="E86:H86"/>
    <mergeCell ref="E97:F97"/>
    <mergeCell ref="H97:K97"/>
    <mergeCell ref="L97:N97"/>
    <mergeCell ref="B98:D98"/>
    <mergeCell ref="E98:F98"/>
    <mergeCell ref="H98:K98"/>
    <mergeCell ref="L98:N98"/>
    <mergeCell ref="B94:D94"/>
    <mergeCell ref="B93:D93"/>
    <mergeCell ref="E93:F93"/>
    <mergeCell ref="H93:K93"/>
    <mergeCell ref="L93:N93"/>
    <mergeCell ref="E94:F94"/>
    <mergeCell ref="H94:K94"/>
    <mergeCell ref="L94:N94"/>
    <mergeCell ref="B97:D97"/>
    <mergeCell ref="B95:D95"/>
    <mergeCell ref="E95:F95"/>
    <mergeCell ref="H95:K95"/>
    <mergeCell ref="L95:N95"/>
    <mergeCell ref="B96:D96"/>
    <mergeCell ref="E96:F96"/>
    <mergeCell ref="H96:K96"/>
    <mergeCell ref="L96:N96"/>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70:C172"/>
    <mergeCell ref="H170:I172"/>
    <mergeCell ref="H167:I167"/>
    <mergeCell ref="J167:N167"/>
    <mergeCell ref="K150:N150"/>
    <mergeCell ref="K151:N151"/>
    <mergeCell ref="Q172:T172"/>
    <mergeCell ref="B174:N174"/>
    <mergeCell ref="B168:C168"/>
    <mergeCell ref="D168:G168"/>
    <mergeCell ref="H168:I168"/>
    <mergeCell ref="J168:N168"/>
    <mergeCell ref="P168:U168"/>
    <mergeCell ref="B169:C169"/>
    <mergeCell ref="D169:G169"/>
    <mergeCell ref="H169:I169"/>
    <mergeCell ref="J169:N169"/>
    <mergeCell ref="K152:N152"/>
    <mergeCell ref="K153:N153"/>
    <mergeCell ref="D149:L149"/>
    <mergeCell ref="B167:C167"/>
    <mergeCell ref="D167:G167"/>
    <mergeCell ref="G140:O140"/>
    <mergeCell ref="G141:O141"/>
    <mergeCell ref="G142:O142"/>
    <mergeCell ref="H145:O145"/>
    <mergeCell ref="G146:O146"/>
    <mergeCell ref="I122:J123"/>
    <mergeCell ref="C123:F123"/>
    <mergeCell ref="E127:G127"/>
    <mergeCell ref="K127:N127"/>
    <mergeCell ref="K128:N128"/>
    <mergeCell ref="H122:H123"/>
    <mergeCell ref="J132:N134"/>
    <mergeCell ref="B147:O147"/>
    <mergeCell ref="G143:O143"/>
    <mergeCell ref="G144:O144"/>
    <mergeCell ref="B166:G166"/>
    <mergeCell ref="H166:N166"/>
    <mergeCell ref="E133:G133"/>
    <mergeCell ref="K108:N108"/>
    <mergeCell ref="K111:N111"/>
    <mergeCell ref="K112:N112"/>
    <mergeCell ref="K105:N105"/>
    <mergeCell ref="B99:G99"/>
    <mergeCell ref="H99:K99"/>
    <mergeCell ref="G137:O137"/>
    <mergeCell ref="G138:O138"/>
    <mergeCell ref="K106:N106"/>
    <mergeCell ref="L99:N99"/>
    <mergeCell ref="K103:N103"/>
    <mergeCell ref="K104:M104"/>
    <mergeCell ref="K114:N114"/>
    <mergeCell ref="E132:G132"/>
    <mergeCell ref="E134:G134"/>
    <mergeCell ref="K130:N130"/>
    <mergeCell ref="K116:N116"/>
    <mergeCell ref="K118:N118"/>
    <mergeCell ref="B120:N120"/>
    <mergeCell ref="C122:F122"/>
    <mergeCell ref="G122:G123"/>
    <mergeCell ref="K129:N129"/>
    <mergeCell ref="J126:N12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370</v>
      </c>
      <c r="C3" s="449"/>
      <c r="D3" s="449"/>
      <c r="E3" s="449"/>
      <c r="F3" s="449"/>
      <c r="G3" s="449"/>
      <c r="H3" s="449"/>
      <c r="I3" s="449"/>
      <c r="J3" s="449"/>
      <c r="K3" s="449"/>
      <c r="L3" s="449"/>
      <c r="M3" s="449"/>
      <c r="N3" s="449"/>
    </row>
    <row r="4" spans="2:14" ht="15" customHeight="1" x14ac:dyDescent="0.25">
      <c r="B4" s="450" t="s">
        <v>371</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366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5</v>
      </c>
      <c r="F18" s="459"/>
      <c r="G18" s="459"/>
      <c r="H18" s="460"/>
      <c r="I18" s="461" t="s">
        <v>5</v>
      </c>
      <c r="J18" s="462"/>
      <c r="K18" s="463"/>
      <c r="L18" s="461" t="s">
        <v>5</v>
      </c>
      <c r="M18" s="462"/>
      <c r="N18" s="463"/>
    </row>
    <row r="19" spans="2:14" x14ac:dyDescent="0.25">
      <c r="B19" s="455" t="s">
        <v>198</v>
      </c>
      <c r="C19" s="456"/>
      <c r="D19" s="457"/>
      <c r="E19" s="577" t="s">
        <v>352</v>
      </c>
      <c r="F19" s="573"/>
      <c r="G19" s="573"/>
      <c r="H19" s="574"/>
      <c r="I19" s="461"/>
      <c r="J19" s="462"/>
      <c r="K19" s="463"/>
      <c r="L19" s="461" t="s">
        <v>5</v>
      </c>
      <c r="M19" s="462"/>
      <c r="N19" s="463"/>
    </row>
    <row r="20" spans="2:14" x14ac:dyDescent="0.25">
      <c r="B20" s="455" t="s">
        <v>70</v>
      </c>
      <c r="C20" s="456"/>
      <c r="D20" s="457"/>
      <c r="E20" s="458" t="s">
        <v>372</v>
      </c>
      <c r="F20" s="459"/>
      <c r="G20" s="459"/>
      <c r="H20" s="460"/>
      <c r="I20" s="461" t="s">
        <v>374</v>
      </c>
      <c r="J20" s="462"/>
      <c r="K20" s="463"/>
      <c r="L20" s="461" t="s">
        <v>184</v>
      </c>
      <c r="M20" s="462"/>
      <c r="N20" s="463"/>
    </row>
    <row r="21" spans="2:14" x14ac:dyDescent="0.25">
      <c r="B21" s="455" t="s">
        <v>196</v>
      </c>
      <c r="C21" s="456"/>
      <c r="D21" s="457"/>
      <c r="E21" s="458" t="s">
        <v>373</v>
      </c>
      <c r="F21" s="459"/>
      <c r="G21" s="459"/>
      <c r="H21" s="460"/>
      <c r="I21" s="461" t="s">
        <v>369</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5" t="s">
        <v>91</v>
      </c>
      <c r="C45" s="506"/>
      <c r="D45" s="506"/>
      <c r="E45" s="506"/>
      <c r="F45" s="506"/>
      <c r="G45" s="506"/>
      <c r="H45" s="506"/>
      <c r="I45" s="506"/>
      <c r="J45" s="506"/>
      <c r="K45" s="506"/>
      <c r="L45" s="506"/>
      <c r="M45" s="506"/>
      <c r="N45" s="507"/>
    </row>
    <row r="46" spans="2:14" x14ac:dyDescent="0.25">
      <c r="B46" s="490" t="s">
        <v>379</v>
      </c>
      <c r="C46" s="491"/>
      <c r="D46" s="491"/>
      <c r="E46" s="491"/>
      <c r="F46" s="491"/>
      <c r="G46" s="491"/>
      <c r="H46" s="491"/>
      <c r="I46" s="491"/>
      <c r="J46" s="491"/>
      <c r="K46" s="491"/>
      <c r="L46" s="491"/>
      <c r="M46" s="491"/>
      <c r="N46" s="492"/>
    </row>
    <row r="47" spans="2:14" ht="11.25" customHeight="1" x14ac:dyDescent="0.25">
      <c r="B47" s="493"/>
      <c r="C47" s="494"/>
      <c r="D47" s="494"/>
      <c r="E47" s="494"/>
      <c r="F47" s="494"/>
      <c r="G47" s="494"/>
      <c r="H47" s="494"/>
      <c r="I47" s="494"/>
      <c r="J47" s="494"/>
      <c r="K47" s="494"/>
      <c r="L47" s="494"/>
      <c r="M47" s="494"/>
      <c r="N47" s="495"/>
    </row>
    <row r="48" spans="2:14" ht="11.25" hidden="1" customHeight="1" x14ac:dyDescent="0.25">
      <c r="B48" s="493"/>
      <c r="C48" s="494"/>
      <c r="D48" s="494"/>
      <c r="E48" s="494"/>
      <c r="F48" s="494"/>
      <c r="G48" s="494"/>
      <c r="H48" s="494"/>
      <c r="I48" s="494"/>
      <c r="J48" s="494"/>
      <c r="K48" s="494"/>
      <c r="L48" s="494"/>
      <c r="M48" s="494"/>
      <c r="N48" s="495"/>
    </row>
    <row r="49" spans="2:14" ht="6.75" hidden="1" customHeight="1" x14ac:dyDescent="0.25">
      <c r="B49" s="493"/>
      <c r="C49" s="494"/>
      <c r="D49" s="494"/>
      <c r="E49" s="494"/>
      <c r="F49" s="494"/>
      <c r="G49" s="494"/>
      <c r="H49" s="494"/>
      <c r="I49" s="494"/>
      <c r="J49" s="494"/>
      <c r="K49" s="494"/>
      <c r="L49" s="494"/>
      <c r="M49" s="494"/>
      <c r="N49" s="495"/>
    </row>
    <row r="50" spans="2:14" hidden="1" x14ac:dyDescent="0.25">
      <c r="B50" s="493"/>
      <c r="C50" s="494"/>
      <c r="D50" s="494"/>
      <c r="E50" s="494"/>
      <c r="F50" s="494"/>
      <c r="G50" s="494"/>
      <c r="H50" s="494"/>
      <c r="I50" s="494"/>
      <c r="J50" s="494"/>
      <c r="K50" s="494"/>
      <c r="L50" s="494"/>
      <c r="M50" s="494"/>
      <c r="N50" s="495"/>
    </row>
    <row r="51" spans="2:14" ht="1.5" customHeight="1" x14ac:dyDescent="0.25">
      <c r="B51" s="493"/>
      <c r="C51" s="494"/>
      <c r="D51" s="494"/>
      <c r="E51" s="494"/>
      <c r="F51" s="494"/>
      <c r="G51" s="494"/>
      <c r="H51" s="494"/>
      <c r="I51" s="494"/>
      <c r="J51" s="494"/>
      <c r="K51" s="494"/>
      <c r="L51" s="494"/>
      <c r="M51" s="494"/>
      <c r="N51" s="495"/>
    </row>
    <row r="52" spans="2:14" ht="1.5" customHeight="1" thickBot="1" x14ac:dyDescent="0.3">
      <c r="B52" s="496"/>
      <c r="C52" s="497"/>
      <c r="D52" s="497"/>
      <c r="E52" s="497"/>
      <c r="F52" s="497"/>
      <c r="G52" s="497"/>
      <c r="H52" s="497"/>
      <c r="I52" s="497"/>
      <c r="J52" s="497"/>
      <c r="K52" s="497"/>
      <c r="L52" s="497"/>
      <c r="M52" s="497"/>
      <c r="N52" s="498"/>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5" t="s">
        <v>91</v>
      </c>
      <c r="C64" s="506"/>
      <c r="D64" s="506"/>
      <c r="E64" s="506"/>
      <c r="F64" s="506"/>
      <c r="G64" s="506"/>
      <c r="H64" s="506"/>
      <c r="I64" s="506"/>
      <c r="J64" s="506"/>
      <c r="K64" s="506"/>
      <c r="L64" s="506"/>
      <c r="M64" s="506"/>
      <c r="N64" s="507"/>
    </row>
    <row r="65" spans="2:14" x14ac:dyDescent="0.25">
      <c r="B65" s="490" t="s">
        <v>380</v>
      </c>
      <c r="C65" s="491"/>
      <c r="D65" s="491"/>
      <c r="E65" s="491"/>
      <c r="F65" s="491"/>
      <c r="G65" s="491"/>
      <c r="H65" s="491"/>
      <c r="I65" s="491"/>
      <c r="J65" s="491"/>
      <c r="K65" s="491"/>
      <c r="L65" s="491"/>
      <c r="M65" s="491"/>
      <c r="N65" s="492"/>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ht="3" customHeight="1" x14ac:dyDescent="0.25">
      <c r="B69" s="493"/>
      <c r="C69" s="494"/>
      <c r="D69" s="494"/>
      <c r="E69" s="494"/>
      <c r="F69" s="494"/>
      <c r="G69" s="494"/>
      <c r="H69" s="494"/>
      <c r="I69" s="494"/>
      <c r="J69" s="494"/>
      <c r="K69" s="494"/>
      <c r="L69" s="494"/>
      <c r="M69" s="494"/>
      <c r="N69" s="495"/>
    </row>
    <row r="70" spans="2:14" ht="13.5" customHeight="1" x14ac:dyDescent="0.25">
      <c r="B70" s="493"/>
      <c r="C70" s="494"/>
      <c r="D70" s="494"/>
      <c r="E70" s="494"/>
      <c r="F70" s="494"/>
      <c r="G70" s="494"/>
      <c r="H70" s="494"/>
      <c r="I70" s="494"/>
      <c r="J70" s="494"/>
      <c r="K70" s="494"/>
      <c r="L70" s="494"/>
      <c r="M70" s="494"/>
      <c r="N70" s="495"/>
    </row>
    <row r="71" spans="2:14" hidden="1" x14ac:dyDescent="0.25">
      <c r="B71" s="493"/>
      <c r="C71" s="494"/>
      <c r="D71" s="494"/>
      <c r="E71" s="494"/>
      <c r="F71" s="494"/>
      <c r="G71" s="494"/>
      <c r="H71" s="494"/>
      <c r="I71" s="494"/>
      <c r="J71" s="494"/>
      <c r="K71" s="494"/>
      <c r="L71" s="494"/>
      <c r="M71" s="494"/>
      <c r="N71" s="495"/>
    </row>
    <row r="72" spans="2:14" ht="40.5" customHeight="1" thickBot="1" x14ac:dyDescent="0.3">
      <c r="B72" s="496"/>
      <c r="C72" s="497"/>
      <c r="D72" s="497"/>
      <c r="E72" s="497"/>
      <c r="F72" s="497"/>
      <c r="G72" s="497"/>
      <c r="H72" s="497"/>
      <c r="I72" s="497"/>
      <c r="J72" s="497"/>
      <c r="K72" s="497"/>
      <c r="L72" s="497"/>
      <c r="M72" s="497"/>
      <c r="N72" s="498"/>
    </row>
    <row r="73" spans="2:14" ht="9.75" customHeight="1" x14ac:dyDescent="0.25"/>
    <row r="74" spans="2:14" ht="16.5" thickBot="1" x14ac:dyDescent="0.3">
      <c r="B74" s="99" t="s">
        <v>107</v>
      </c>
      <c r="C74" s="100"/>
      <c r="D74" s="100"/>
      <c r="E74" s="23"/>
      <c r="F74" s="23"/>
      <c r="G74" s="23"/>
      <c r="H74" s="23"/>
    </row>
    <row r="75" spans="2:14" ht="15.75" thickBot="1" x14ac:dyDescent="0.3">
      <c r="B75" s="499" t="s">
        <v>91</v>
      </c>
      <c r="C75" s="500"/>
      <c r="D75" s="500"/>
      <c r="E75" s="500"/>
      <c r="F75" s="500"/>
      <c r="G75" s="500"/>
      <c r="H75" s="500"/>
      <c r="I75" s="500"/>
      <c r="J75" s="500"/>
      <c r="K75" s="500"/>
      <c r="L75" s="500"/>
      <c r="M75" s="500"/>
      <c r="N75" s="501"/>
    </row>
    <row r="76" spans="2:14" x14ac:dyDescent="0.25">
      <c r="B76" s="490" t="s">
        <v>381</v>
      </c>
      <c r="C76" s="491"/>
      <c r="D76" s="491"/>
      <c r="E76" s="491"/>
      <c r="F76" s="491"/>
      <c r="G76" s="491"/>
      <c r="H76" s="491"/>
      <c r="I76" s="491"/>
      <c r="J76" s="491"/>
      <c r="K76" s="491"/>
      <c r="L76" s="491"/>
      <c r="M76" s="491"/>
      <c r="N76" s="492"/>
    </row>
    <row r="77" spans="2:14" ht="4.5" customHeight="1" x14ac:dyDescent="0.25">
      <c r="B77" s="493"/>
      <c r="C77" s="494"/>
      <c r="D77" s="494"/>
      <c r="E77" s="494"/>
      <c r="F77" s="494"/>
      <c r="G77" s="494"/>
      <c r="H77" s="494"/>
      <c r="I77" s="494"/>
      <c r="J77" s="494"/>
      <c r="K77" s="494"/>
      <c r="L77" s="494"/>
      <c r="M77" s="494"/>
      <c r="N77" s="495"/>
    </row>
    <row r="78" spans="2:14" ht="21.75" customHeight="1" thickBot="1" x14ac:dyDescent="0.3">
      <c r="B78" s="496"/>
      <c r="C78" s="497"/>
      <c r="D78" s="497"/>
      <c r="E78" s="497"/>
      <c r="F78" s="497"/>
      <c r="G78" s="497"/>
      <c r="H78" s="497"/>
      <c r="I78" s="497"/>
      <c r="J78" s="497"/>
      <c r="K78" s="497"/>
      <c r="L78" s="497"/>
      <c r="M78" s="497"/>
      <c r="N78" s="498"/>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8" t="s">
        <v>384</v>
      </c>
      <c r="C84" s="509"/>
      <c r="D84" s="509"/>
      <c r="E84" s="509"/>
      <c r="F84" s="509"/>
      <c r="G84" s="509"/>
      <c r="H84" s="509"/>
      <c r="I84" s="509"/>
      <c r="J84" s="509"/>
      <c r="K84" s="509"/>
      <c r="L84" s="509"/>
      <c r="M84" s="509"/>
      <c r="N84" s="510"/>
    </row>
    <row r="85" spans="1:14" ht="13.5" customHeight="1" x14ac:dyDescent="0.25">
      <c r="B85" s="511" t="s">
        <v>244</v>
      </c>
      <c r="C85" s="511"/>
      <c r="D85" s="511"/>
      <c r="E85" s="511"/>
      <c r="F85" s="511"/>
      <c r="G85" s="511"/>
      <c r="H85" s="511"/>
      <c r="I85" s="511" t="s">
        <v>245</v>
      </c>
      <c r="J85" s="511"/>
      <c r="K85" s="511"/>
      <c r="L85" s="511"/>
      <c r="M85" s="511"/>
      <c r="N85" s="511"/>
    </row>
    <row r="86" spans="1:14" ht="13.5" customHeight="1" x14ac:dyDescent="0.25">
      <c r="B86" s="511" t="s">
        <v>246</v>
      </c>
      <c r="C86" s="511"/>
      <c r="D86" s="511"/>
      <c r="E86" s="511" t="s">
        <v>247</v>
      </c>
      <c r="F86" s="511"/>
      <c r="G86" s="511"/>
      <c r="H86" s="511"/>
      <c r="I86" s="511" t="s">
        <v>246</v>
      </c>
      <c r="J86" s="511"/>
      <c r="K86" s="511" t="s">
        <v>247</v>
      </c>
      <c r="L86" s="511"/>
      <c r="M86" s="511"/>
      <c r="N86" s="511"/>
    </row>
    <row r="87" spans="1:14" ht="13.5" customHeight="1" x14ac:dyDescent="0.25">
      <c r="B87" s="511" t="s">
        <v>382</v>
      </c>
      <c r="C87" s="511"/>
      <c r="D87" s="511"/>
      <c r="E87" s="512"/>
      <c r="F87" s="513"/>
      <c r="G87" s="513"/>
      <c r="H87" s="514"/>
      <c r="I87" s="511" t="s">
        <v>382</v>
      </c>
      <c r="J87" s="511"/>
      <c r="K87" s="519"/>
      <c r="L87" s="519"/>
      <c r="M87" s="519"/>
      <c r="N87" s="519"/>
    </row>
    <row r="88" spans="1:14" ht="13.5" customHeight="1" x14ac:dyDescent="0.25">
      <c r="B88" s="511" t="s">
        <v>383</v>
      </c>
      <c r="C88" s="511"/>
      <c r="D88" s="511"/>
      <c r="E88" s="512"/>
      <c r="F88" s="513"/>
      <c r="G88" s="513"/>
      <c r="H88" s="514"/>
      <c r="I88" s="511" t="s">
        <v>383</v>
      </c>
      <c r="J88" s="511"/>
      <c r="K88" s="519"/>
      <c r="L88" s="519"/>
      <c r="M88" s="519"/>
      <c r="N88" s="519"/>
    </row>
    <row r="89" spans="1:14" ht="13.5" customHeight="1" x14ac:dyDescent="0.25">
      <c r="B89" s="511" t="s">
        <v>248</v>
      </c>
      <c r="C89" s="511"/>
      <c r="D89" s="511"/>
      <c r="E89" s="519"/>
      <c r="F89" s="519"/>
      <c r="G89" s="519"/>
      <c r="H89" s="519"/>
      <c r="I89" s="511" t="s">
        <v>248</v>
      </c>
      <c r="J89" s="511"/>
      <c r="K89" s="519"/>
      <c r="L89" s="519"/>
      <c r="M89" s="519"/>
      <c r="N89" s="519"/>
    </row>
    <row r="90" spans="1:14" ht="13.5" customHeight="1" x14ac:dyDescent="0.25">
      <c r="B90" s="515" t="s">
        <v>251</v>
      </c>
      <c r="C90" s="515"/>
      <c r="D90" s="515"/>
      <c r="E90" s="516">
        <f>SUM(E87:H89)</f>
        <v>0</v>
      </c>
      <c r="F90" s="515"/>
      <c r="G90" s="515"/>
      <c r="H90" s="515"/>
      <c r="I90" s="515" t="s">
        <v>251</v>
      </c>
      <c r="J90" s="515"/>
      <c r="K90" s="516">
        <f>SUM(K87:N89)</f>
        <v>0</v>
      </c>
      <c r="L90" s="515"/>
      <c r="M90" s="515"/>
      <c r="N90" s="515"/>
    </row>
    <row r="91" spans="1:14" ht="13.5" customHeight="1" x14ac:dyDescent="0.25">
      <c r="B91" s="517" t="s">
        <v>252</v>
      </c>
      <c r="C91" s="517"/>
      <c r="D91" s="517"/>
      <c r="E91" s="518">
        <f>E90/3</f>
        <v>0</v>
      </c>
      <c r="F91" s="518"/>
      <c r="G91" s="518"/>
      <c r="H91" s="518"/>
      <c r="I91" s="517" t="s">
        <v>252</v>
      </c>
      <c r="J91" s="517"/>
      <c r="K91" s="518">
        <f>K90/3</f>
        <v>0</v>
      </c>
      <c r="L91" s="518"/>
      <c r="M91" s="518"/>
      <c r="N91" s="518"/>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2" t="s">
        <v>42</v>
      </c>
      <c r="C94" s="503"/>
      <c r="D94" s="503"/>
      <c r="E94" s="503"/>
      <c r="F94" s="503"/>
      <c r="G94" s="503"/>
      <c r="H94" s="503"/>
      <c r="I94" s="503"/>
      <c r="J94" s="503"/>
      <c r="K94" s="503"/>
      <c r="L94" s="503"/>
      <c r="M94" s="503"/>
      <c r="N94" s="504"/>
    </row>
    <row r="95" spans="1:14" x14ac:dyDescent="0.25">
      <c r="A95" s="32"/>
      <c r="B95" s="481" t="s">
        <v>22</v>
      </c>
      <c r="C95" s="482"/>
      <c r="D95" s="483"/>
      <c r="E95" s="484" t="s">
        <v>21</v>
      </c>
      <c r="F95" s="485"/>
      <c r="G95" s="51" t="s">
        <v>35</v>
      </c>
      <c r="H95" s="484" t="s">
        <v>54</v>
      </c>
      <c r="I95" s="486"/>
      <c r="J95" s="486"/>
      <c r="K95" s="485"/>
      <c r="L95" s="486" t="s">
        <v>18</v>
      </c>
      <c r="M95" s="486"/>
      <c r="N95" s="485"/>
    </row>
    <row r="96" spans="1:14" ht="15.75" x14ac:dyDescent="0.25">
      <c r="B96" s="474"/>
      <c r="C96" s="475"/>
      <c r="D96" s="476"/>
      <c r="E96" s="477"/>
      <c r="F96" s="477"/>
      <c r="G96" s="210"/>
      <c r="H96" s="478"/>
      <c r="I96" s="479"/>
      <c r="J96" s="479"/>
      <c r="K96" s="480"/>
      <c r="L96" s="479"/>
      <c r="M96" s="479"/>
      <c r="N96" s="480"/>
    </row>
    <row r="97" spans="2:15" ht="15.75" x14ac:dyDescent="0.25">
      <c r="B97" s="558"/>
      <c r="C97" s="559"/>
      <c r="D97" s="560"/>
      <c r="E97" s="477"/>
      <c r="F97" s="477"/>
      <c r="G97" s="50"/>
      <c r="H97" s="561"/>
      <c r="I97" s="562"/>
      <c r="J97" s="562"/>
      <c r="K97" s="563"/>
      <c r="L97" s="562"/>
      <c r="M97" s="562"/>
      <c r="N97" s="563"/>
    </row>
    <row r="98" spans="2:15" ht="15.75" x14ac:dyDescent="0.25">
      <c r="B98" s="558"/>
      <c r="C98" s="559"/>
      <c r="D98" s="560"/>
      <c r="E98" s="477"/>
      <c r="F98" s="477"/>
      <c r="G98" s="50"/>
      <c r="H98" s="561"/>
      <c r="I98" s="562"/>
      <c r="J98" s="562"/>
      <c r="K98" s="563"/>
      <c r="L98" s="562"/>
      <c r="M98" s="562"/>
      <c r="N98" s="563"/>
    </row>
    <row r="99" spans="2:15" ht="15.75" x14ac:dyDescent="0.25">
      <c r="B99" s="558"/>
      <c r="C99" s="559"/>
      <c r="D99" s="560"/>
      <c r="E99" s="477"/>
      <c r="F99" s="477"/>
      <c r="G99" s="50"/>
      <c r="H99" s="561"/>
      <c r="I99" s="562"/>
      <c r="J99" s="562"/>
      <c r="K99" s="563"/>
      <c r="L99" s="562"/>
      <c r="M99" s="562"/>
      <c r="N99" s="563"/>
    </row>
    <row r="100" spans="2:15" x14ac:dyDescent="0.25">
      <c r="B100" s="379" t="s">
        <v>20</v>
      </c>
      <c r="C100" s="379"/>
      <c r="D100" s="379"/>
      <c r="E100" s="379"/>
      <c r="F100" s="379"/>
      <c r="G100" s="380"/>
      <c r="H100" s="381">
        <f>SUM(H96:K99)</f>
        <v>0</v>
      </c>
      <c r="I100" s="382"/>
      <c r="J100" s="382"/>
      <c r="K100" s="383"/>
      <c r="L100" s="381">
        <f>SUM(L96:N99)</f>
        <v>0</v>
      </c>
      <c r="M100" s="382"/>
      <c r="N100" s="383"/>
    </row>
    <row r="101" spans="2:15" ht="7.5" customHeight="1" x14ac:dyDescent="0.25"/>
    <row r="102" spans="2:15" x14ac:dyDescent="0.25">
      <c r="B102" s="9" t="s">
        <v>41</v>
      </c>
      <c r="F102" s="5"/>
      <c r="G102" s="1"/>
      <c r="H102" s="1"/>
      <c r="I102" s="1"/>
      <c r="J102" s="1"/>
      <c r="K102" s="377"/>
      <c r="L102" s="377"/>
      <c r="M102" s="377"/>
      <c r="N102" s="377"/>
      <c r="O102" s="1"/>
    </row>
    <row r="103" spans="2:15" x14ac:dyDescent="0.25">
      <c r="B103" s="35" t="s">
        <v>386</v>
      </c>
      <c r="D103" s="46"/>
      <c r="E103" s="5" t="s">
        <v>387</v>
      </c>
      <c r="F103" s="5"/>
      <c r="G103" s="1"/>
      <c r="H103" s="1"/>
      <c r="I103" s="1"/>
      <c r="J103" s="1"/>
      <c r="K103" s="377">
        <v>8666000</v>
      </c>
      <c r="L103" s="377"/>
      <c r="M103" s="377"/>
      <c r="N103" s="377"/>
      <c r="O103" s="1"/>
    </row>
    <row r="104" spans="2:15" ht="15" customHeight="1" x14ac:dyDescent="0.25">
      <c r="B104" s="4" t="s">
        <v>3</v>
      </c>
      <c r="F104" s="7"/>
      <c r="K104" s="388">
        <v>100</v>
      </c>
      <c r="L104" s="388"/>
      <c r="M104" s="388"/>
      <c r="N104" s="15" t="s">
        <v>2</v>
      </c>
      <c r="O104" s="1"/>
    </row>
    <row r="105" spans="2:15" x14ac:dyDescent="0.25">
      <c r="B105" s="43" t="s">
        <v>16</v>
      </c>
      <c r="F105" s="5"/>
      <c r="G105" s="1"/>
      <c r="H105" s="1"/>
      <c r="I105" s="1"/>
      <c r="J105" s="1"/>
      <c r="K105" s="578">
        <f>K103*0%</f>
        <v>0</v>
      </c>
      <c r="L105" s="377"/>
      <c r="M105" s="377"/>
      <c r="N105" s="377"/>
      <c r="O105" s="1"/>
    </row>
    <row r="106" spans="2:15" ht="15" customHeight="1" x14ac:dyDescent="0.25">
      <c r="B106" s="9" t="s">
        <v>195</v>
      </c>
      <c r="K106" s="387">
        <f>K103*K104/100</f>
        <v>8666000</v>
      </c>
      <c r="L106" s="387"/>
      <c r="M106" s="387"/>
      <c r="N106" s="387"/>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76">
        <f>K106</f>
        <v>8666000</v>
      </c>
      <c r="L108" s="376"/>
      <c r="M108" s="376"/>
      <c r="N108" s="376"/>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77">
        <v>2000000</v>
      </c>
      <c r="L111" s="377"/>
      <c r="M111" s="377"/>
      <c r="N111" s="377"/>
    </row>
    <row r="112" spans="2:15" ht="3.75" customHeight="1" x14ac:dyDescent="0.25">
      <c r="C112" s="8"/>
      <c r="D112" s="8"/>
      <c r="E112" s="8"/>
      <c r="K112" s="377"/>
      <c r="L112" s="377"/>
      <c r="M112" s="377"/>
      <c r="N112" s="377"/>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389">
        <f>K111+K112</f>
        <v>2000000</v>
      </c>
      <c r="L114" s="389"/>
      <c r="M114" s="389"/>
      <c r="N114" s="389"/>
    </row>
    <row r="115" spans="2:14" ht="2.25" customHeight="1" x14ac:dyDescent="0.25">
      <c r="B115" s="9"/>
      <c r="C115" s="26"/>
      <c r="D115" s="26"/>
      <c r="E115" s="26"/>
      <c r="F115" s="5"/>
      <c r="K115" s="45"/>
      <c r="L115" s="45"/>
      <c r="M115" s="45"/>
      <c r="N115" s="45"/>
    </row>
    <row r="116" spans="2:14" x14ac:dyDescent="0.25">
      <c r="B116" s="4" t="s">
        <v>4</v>
      </c>
      <c r="C116" s="8"/>
      <c r="D116" s="8"/>
      <c r="E116" s="8"/>
      <c r="K116" s="377">
        <v>5000000</v>
      </c>
      <c r="L116" s="377"/>
      <c r="M116" s="377"/>
      <c r="N116" s="377"/>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392">
        <f>K108-K114-K116</f>
        <v>1666000</v>
      </c>
      <c r="L118" s="392"/>
      <c r="M118" s="392"/>
      <c r="N118" s="393"/>
    </row>
    <row r="119" spans="2:14" ht="3.75" customHeight="1" x14ac:dyDescent="0.25">
      <c r="B119" s="8"/>
      <c r="C119" s="8"/>
      <c r="D119" s="8"/>
      <c r="E119" s="8"/>
      <c r="J119" s="27"/>
      <c r="K119" s="15"/>
      <c r="L119" s="15"/>
      <c r="M119" s="15"/>
      <c r="N119" s="15"/>
    </row>
    <row r="120" spans="2:14" customFormat="1" x14ac:dyDescent="0.25">
      <c r="B120" s="394" t="s">
        <v>37</v>
      </c>
      <c r="C120" s="395"/>
      <c r="D120" s="395"/>
      <c r="E120" s="395"/>
      <c r="F120" s="395"/>
      <c r="G120" s="395"/>
      <c r="H120" s="395"/>
      <c r="I120" s="395"/>
      <c r="J120" s="395"/>
      <c r="K120" s="395"/>
      <c r="L120" s="395"/>
      <c r="M120" s="395"/>
      <c r="N120" s="396"/>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397">
        <f>K118</f>
        <v>1666000</v>
      </c>
      <c r="D122" s="398"/>
      <c r="E122" s="398"/>
      <c r="F122" s="398"/>
      <c r="G122" s="399" t="s">
        <v>11</v>
      </c>
      <c r="H122" s="399">
        <v>1</v>
      </c>
      <c r="I122" s="412">
        <f>C122/C123*H122</f>
        <v>0.46439024390243905</v>
      </c>
      <c r="J122" s="413"/>
      <c r="K122" s="1"/>
      <c r="L122" s="1"/>
      <c r="M122" s="1"/>
      <c r="N122" s="6"/>
    </row>
    <row r="123" spans="2:14" customFormat="1" x14ac:dyDescent="0.25">
      <c r="B123" s="31"/>
      <c r="C123" s="416">
        <f>L100+K128</f>
        <v>3587500</v>
      </c>
      <c r="D123" s="417"/>
      <c r="E123" s="417"/>
      <c r="F123" s="417"/>
      <c r="G123" s="399"/>
      <c r="H123" s="399"/>
      <c r="I123" s="414"/>
      <c r="J123" s="415"/>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390" t="s">
        <v>10</v>
      </c>
      <c r="K126" s="390"/>
      <c r="L126" s="390"/>
      <c r="M126" s="390"/>
      <c r="N126" s="390"/>
    </row>
    <row r="127" spans="2:14" ht="16.5" thickBot="1" x14ac:dyDescent="0.3">
      <c r="B127" s="9" t="s">
        <v>17</v>
      </c>
      <c r="C127" s="1"/>
      <c r="D127" s="1"/>
      <c r="E127" s="418">
        <v>70000000</v>
      </c>
      <c r="F127" s="418"/>
      <c r="G127" s="418"/>
      <c r="H127" s="1"/>
      <c r="I127" s="9"/>
      <c r="J127" s="166" t="s">
        <v>26</v>
      </c>
      <c r="K127" s="419">
        <f>(((((E128*(E129/12))*E127)/100)+E127)/E129)</f>
        <v>6504166.666666667</v>
      </c>
      <c r="L127" s="419"/>
      <c r="M127" s="419"/>
      <c r="N127" s="419"/>
    </row>
    <row r="128" spans="2:14" ht="19.5" thickBot="1" x14ac:dyDescent="0.3">
      <c r="B128" s="9" t="s">
        <v>1</v>
      </c>
      <c r="C128" s="15"/>
      <c r="D128" s="15"/>
      <c r="E128" s="167">
        <v>11.5</v>
      </c>
      <c r="F128" s="216">
        <v>11.5</v>
      </c>
      <c r="G128" s="173">
        <v>11.5</v>
      </c>
      <c r="H128" s="173">
        <v>0</v>
      </c>
      <c r="I128" s="12" t="s">
        <v>2</v>
      </c>
      <c r="J128" s="218" t="s">
        <v>24</v>
      </c>
      <c r="K128" s="420">
        <f>(((((F128*(F129/12))*E127)/100)+E127)/F129)</f>
        <v>3587500</v>
      </c>
      <c r="L128" s="420"/>
      <c r="M128" s="420"/>
      <c r="N128" s="421"/>
    </row>
    <row r="129" spans="2:15" ht="15" customHeight="1" thickBot="1" x14ac:dyDescent="0.3">
      <c r="B129" s="9" t="s">
        <v>9</v>
      </c>
      <c r="C129" s="15"/>
      <c r="D129" s="15"/>
      <c r="E129" s="168">
        <v>12</v>
      </c>
      <c r="F129" s="159">
        <v>24</v>
      </c>
      <c r="G129" s="174">
        <v>36</v>
      </c>
      <c r="H129" s="174">
        <v>48</v>
      </c>
      <c r="I129" s="36"/>
      <c r="J129" s="171" t="s">
        <v>25</v>
      </c>
      <c r="K129" s="550">
        <f>(((((G128*(G129/12))*E127)/100)+E127)/G129)</f>
        <v>2615277.777777778</v>
      </c>
      <c r="L129" s="550"/>
      <c r="M129" s="550"/>
      <c r="N129" s="550"/>
    </row>
    <row r="130" spans="2:15" x14ac:dyDescent="0.25">
      <c r="B130" s="9"/>
      <c r="C130" s="15"/>
      <c r="D130" s="15"/>
      <c r="E130" s="13"/>
      <c r="F130" s="13"/>
      <c r="G130" s="13"/>
      <c r="H130" s="9"/>
      <c r="I130" s="9"/>
      <c r="J130" s="171" t="s">
        <v>190</v>
      </c>
      <c r="K130" s="557">
        <f>(((((H128*(H129/12))*E127)/100)+E127)/H129)</f>
        <v>1458333.3333333333</v>
      </c>
      <c r="L130" s="557"/>
      <c r="M130" s="557"/>
      <c r="N130" s="557"/>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77">
        <v>95000000</v>
      </c>
      <c r="F132" s="377"/>
      <c r="G132" s="377"/>
      <c r="H132" s="9"/>
      <c r="I132" s="9"/>
      <c r="J132" s="575" t="s">
        <v>311</v>
      </c>
      <c r="K132" s="575"/>
      <c r="L132" s="575"/>
      <c r="M132" s="575"/>
      <c r="N132" s="575"/>
    </row>
    <row r="133" spans="2:15" ht="15" customHeight="1" x14ac:dyDescent="0.25">
      <c r="B133" s="9" t="s">
        <v>7</v>
      </c>
      <c r="C133" s="15"/>
      <c r="D133" s="15"/>
      <c r="E133" s="552">
        <v>75</v>
      </c>
      <c r="F133" s="552"/>
      <c r="G133" s="18" t="s">
        <v>2</v>
      </c>
      <c r="H133" s="9"/>
      <c r="I133" s="9"/>
      <c r="J133" s="575"/>
      <c r="K133" s="575"/>
      <c r="L133" s="575"/>
      <c r="M133" s="575"/>
      <c r="N133" s="575"/>
    </row>
    <row r="134" spans="2:15" ht="18.75" customHeight="1" x14ac:dyDescent="0.25">
      <c r="B134" s="9" t="s">
        <v>8</v>
      </c>
      <c r="C134" s="15"/>
      <c r="D134" s="15"/>
      <c r="E134" s="377">
        <f>E132*E133/100</f>
        <v>71250000</v>
      </c>
      <c r="F134" s="377"/>
      <c r="G134" s="377"/>
      <c r="H134" s="9"/>
      <c r="I134" s="9"/>
      <c r="J134" s="575"/>
      <c r="K134" s="575"/>
      <c r="L134" s="575"/>
      <c r="M134" s="575"/>
      <c r="N134" s="575"/>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84" t="s">
        <v>370</v>
      </c>
      <c r="H138" s="385"/>
      <c r="I138" s="385"/>
      <c r="J138" s="385"/>
      <c r="K138" s="385"/>
      <c r="L138" s="385"/>
      <c r="M138" s="385"/>
      <c r="N138" s="385"/>
      <c r="O138" s="386"/>
    </row>
    <row r="139" spans="2:15" ht="16.5" thickBot="1" x14ac:dyDescent="0.3">
      <c r="B139" s="57" t="s">
        <v>49</v>
      </c>
      <c r="C139" s="8"/>
      <c r="D139" s="5"/>
      <c r="E139" s="8"/>
      <c r="G139" s="384" t="s">
        <v>218</v>
      </c>
      <c r="H139" s="385"/>
      <c r="I139" s="385"/>
      <c r="J139" s="385"/>
      <c r="K139" s="385"/>
      <c r="L139" s="385"/>
      <c r="M139" s="385"/>
      <c r="N139" s="385"/>
      <c r="O139" s="386"/>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84">
        <v>2016</v>
      </c>
      <c r="H141" s="385"/>
      <c r="I141" s="385"/>
      <c r="J141" s="385"/>
      <c r="K141" s="385"/>
      <c r="L141" s="385"/>
      <c r="M141" s="385"/>
      <c r="N141" s="385"/>
      <c r="O141" s="386"/>
    </row>
    <row r="142" spans="2:15" ht="16.5" thickBot="1" x14ac:dyDescent="0.3">
      <c r="B142" s="57" t="s">
        <v>48</v>
      </c>
      <c r="C142" s="8"/>
      <c r="D142" s="5"/>
      <c r="E142" s="8"/>
      <c r="G142" s="384" t="s">
        <v>220</v>
      </c>
      <c r="H142" s="385"/>
      <c r="I142" s="385"/>
      <c r="J142" s="385"/>
      <c r="K142" s="385"/>
      <c r="L142" s="385"/>
      <c r="M142" s="385"/>
      <c r="N142" s="385"/>
      <c r="O142" s="386"/>
    </row>
    <row r="143" spans="2:15" ht="16.5" thickBot="1" x14ac:dyDescent="0.3">
      <c r="B143" s="57" t="s">
        <v>53</v>
      </c>
      <c r="C143" s="8"/>
      <c r="D143" s="5"/>
      <c r="E143" s="8"/>
      <c r="G143" s="384" t="s">
        <v>376</v>
      </c>
      <c r="H143" s="385"/>
      <c r="I143" s="385"/>
      <c r="J143" s="385"/>
      <c r="K143" s="385"/>
      <c r="L143" s="385"/>
      <c r="M143" s="385"/>
      <c r="N143" s="385"/>
      <c r="O143" s="386"/>
    </row>
    <row r="144" spans="2:15" ht="16.5" thickBot="1" x14ac:dyDescent="0.3">
      <c r="B144" s="57" t="s">
        <v>46</v>
      </c>
      <c r="C144" s="8"/>
      <c r="D144" s="5"/>
      <c r="E144" s="8"/>
      <c r="G144" s="384" t="s">
        <v>377</v>
      </c>
      <c r="H144" s="385"/>
      <c r="I144" s="385"/>
      <c r="J144" s="385"/>
      <c r="K144" s="385"/>
      <c r="L144" s="385"/>
      <c r="M144" s="385"/>
      <c r="N144" s="385"/>
      <c r="O144" s="386"/>
    </row>
    <row r="145" spans="2:15" ht="16.5" thickBot="1" x14ac:dyDescent="0.3">
      <c r="B145" s="57" t="s">
        <v>52</v>
      </c>
      <c r="C145" s="8"/>
      <c r="D145" s="5"/>
      <c r="E145" s="8"/>
      <c r="G145" s="384" t="s">
        <v>197</v>
      </c>
      <c r="H145" s="385"/>
      <c r="I145" s="385"/>
      <c r="J145" s="385"/>
      <c r="K145" s="385"/>
      <c r="L145" s="385"/>
      <c r="M145" s="385"/>
      <c r="N145" s="385"/>
      <c r="O145" s="386"/>
    </row>
    <row r="146" spans="2:15" ht="16.5" thickBot="1" x14ac:dyDescent="0.3">
      <c r="B146" s="57" t="s">
        <v>180</v>
      </c>
      <c r="C146" s="8"/>
      <c r="D146" s="5"/>
      <c r="E146" s="8"/>
      <c r="G146" s="409">
        <f>E132</f>
        <v>95000000</v>
      </c>
      <c r="H146" s="410"/>
      <c r="I146" s="410"/>
      <c r="J146" s="410"/>
      <c r="K146" s="410"/>
      <c r="L146" s="410"/>
      <c r="M146" s="410"/>
      <c r="N146" s="410"/>
      <c r="O146" s="411"/>
    </row>
    <row r="147" spans="2:15" ht="16.5" thickBot="1" x14ac:dyDescent="0.3">
      <c r="B147" s="57" t="s">
        <v>191</v>
      </c>
      <c r="C147" s="8"/>
      <c r="D147" s="5"/>
      <c r="E147" s="8"/>
      <c r="G147" s="221">
        <f>E133</f>
        <v>75</v>
      </c>
      <c r="H147" s="407" t="s">
        <v>2</v>
      </c>
      <c r="I147" s="407"/>
      <c r="J147" s="407"/>
      <c r="K147" s="407"/>
      <c r="L147" s="407"/>
      <c r="M147" s="407"/>
      <c r="N147" s="407"/>
      <c r="O147" s="408"/>
    </row>
    <row r="148" spans="2:15" ht="16.5" thickBot="1" x14ac:dyDescent="0.3">
      <c r="B148" s="58" t="s">
        <v>192</v>
      </c>
      <c r="C148" s="59"/>
      <c r="D148" s="60"/>
      <c r="E148" s="59"/>
      <c r="F148" s="61"/>
      <c r="G148" s="409">
        <f>E134</f>
        <v>71250000</v>
      </c>
      <c r="H148" s="410"/>
      <c r="I148" s="410"/>
      <c r="J148" s="410"/>
      <c r="K148" s="410"/>
      <c r="L148" s="410"/>
      <c r="M148" s="410"/>
      <c r="N148" s="410"/>
      <c r="O148" s="411"/>
    </row>
    <row r="149" spans="2:15" ht="16.5" thickBot="1" x14ac:dyDescent="0.3">
      <c r="B149" s="423" t="s">
        <v>312</v>
      </c>
      <c r="C149" s="424"/>
      <c r="D149" s="424"/>
      <c r="E149" s="424"/>
      <c r="F149" s="424"/>
      <c r="G149" s="424"/>
      <c r="H149" s="424"/>
      <c r="I149" s="424"/>
      <c r="J149" s="424"/>
      <c r="K149" s="424"/>
      <c r="L149" s="424"/>
      <c r="M149" s="424"/>
      <c r="N149" s="424"/>
      <c r="O149" s="425"/>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53" t="s">
        <v>44</v>
      </c>
      <c r="E151" s="553"/>
      <c r="F151" s="553"/>
      <c r="G151" s="553"/>
      <c r="H151" s="553"/>
      <c r="I151" s="553"/>
      <c r="J151" s="553"/>
      <c r="K151" s="553"/>
      <c r="L151" s="553"/>
      <c r="M151" s="15"/>
      <c r="N151" s="15"/>
    </row>
    <row r="152" spans="2:15" ht="15.75" x14ac:dyDescent="0.25">
      <c r="B152" s="158" t="s">
        <v>19</v>
      </c>
      <c r="C152" s="158"/>
      <c r="D152" s="158"/>
      <c r="E152" s="158"/>
      <c r="F152" s="158"/>
      <c r="G152" s="158"/>
      <c r="H152" s="158"/>
      <c r="I152" s="158"/>
      <c r="J152" s="158"/>
      <c r="K152" s="434">
        <f>K118-K127</f>
        <v>-4838166.666666667</v>
      </c>
      <c r="L152" s="434"/>
      <c r="M152" s="434"/>
      <c r="N152" s="434"/>
    </row>
    <row r="153" spans="2:15" ht="14.25" customHeight="1" x14ac:dyDescent="0.25">
      <c r="B153" s="165" t="s">
        <v>27</v>
      </c>
      <c r="C153" s="165"/>
      <c r="D153" s="165"/>
      <c r="E153" s="165"/>
      <c r="F153" s="165"/>
      <c r="G153" s="165"/>
      <c r="H153" s="165"/>
      <c r="I153" s="165"/>
      <c r="J153" s="165"/>
      <c r="K153" s="435">
        <f>K118-K128</f>
        <v>-1921500</v>
      </c>
      <c r="L153" s="435"/>
      <c r="M153" s="435"/>
      <c r="N153" s="435"/>
    </row>
    <row r="154" spans="2:15" ht="15.75" x14ac:dyDescent="0.25">
      <c r="B154" s="158" t="s">
        <v>28</v>
      </c>
      <c r="C154" s="158"/>
      <c r="D154" s="158"/>
      <c r="E154" s="158"/>
      <c r="F154" s="158"/>
      <c r="G154" s="158"/>
      <c r="H154" s="158"/>
      <c r="I154" s="158"/>
      <c r="J154" s="158"/>
      <c r="K154" s="434">
        <f>K118-K129</f>
        <v>-949277.77777777798</v>
      </c>
      <c r="L154" s="434"/>
      <c r="M154" s="434"/>
      <c r="N154" s="434"/>
    </row>
    <row r="155" spans="2:15" ht="15.75" x14ac:dyDescent="0.25">
      <c r="B155" s="229" t="s">
        <v>193</v>
      </c>
      <c r="C155" s="229"/>
      <c r="D155" s="229"/>
      <c r="E155" s="229"/>
      <c r="F155" s="229"/>
      <c r="G155" s="229"/>
      <c r="H155" s="229"/>
      <c r="I155" s="229"/>
      <c r="J155" s="229"/>
      <c r="K155" s="447">
        <f>K118-K130</f>
        <v>207666.66666666674</v>
      </c>
      <c r="L155" s="447"/>
      <c r="M155" s="447"/>
      <c r="N155" s="447"/>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26" t="s">
        <v>173</v>
      </c>
      <c r="C169" s="427"/>
      <c r="D169" s="427"/>
      <c r="E169" s="427"/>
      <c r="F169" s="427"/>
      <c r="G169" s="428"/>
      <c r="H169" s="426" t="s">
        <v>174</v>
      </c>
      <c r="I169" s="427"/>
      <c r="J169" s="427"/>
      <c r="K169" s="427"/>
      <c r="L169" s="427"/>
      <c r="M169" s="427"/>
      <c r="N169" s="428"/>
    </row>
    <row r="170" spans="2:24" ht="15" customHeight="1" x14ac:dyDescent="0.25">
      <c r="B170" s="402" t="s">
        <v>176</v>
      </c>
      <c r="C170" s="403"/>
      <c r="D170" s="404" t="s">
        <v>385</v>
      </c>
      <c r="E170" s="405"/>
      <c r="F170" s="405"/>
      <c r="G170" s="406"/>
      <c r="H170" s="402" t="s">
        <v>176</v>
      </c>
      <c r="I170" s="403"/>
      <c r="J170" s="404"/>
      <c r="K170" s="405"/>
      <c r="L170" s="405"/>
      <c r="M170" s="405"/>
      <c r="N170" s="406"/>
      <c r="R170" s="3"/>
      <c r="S170" s="1"/>
      <c r="T170" s="1"/>
      <c r="U170" s="1"/>
    </row>
    <row r="171" spans="2:24" ht="15" customHeight="1" x14ac:dyDescent="0.25">
      <c r="B171" s="439" t="s">
        <v>81</v>
      </c>
      <c r="C171" s="440"/>
      <c r="D171" s="439" t="s">
        <v>186</v>
      </c>
      <c r="E171" s="441"/>
      <c r="F171" s="441"/>
      <c r="G171" s="440"/>
      <c r="H171" s="441" t="s">
        <v>81</v>
      </c>
      <c r="I171" s="440"/>
      <c r="J171" s="439" t="s">
        <v>313</v>
      </c>
      <c r="K171" s="441"/>
      <c r="L171" s="441"/>
      <c r="M171" s="441"/>
      <c r="N171" s="440"/>
      <c r="P171" s="442"/>
      <c r="Q171" s="442"/>
      <c r="R171" s="442"/>
      <c r="S171" s="442"/>
      <c r="T171" s="442"/>
      <c r="U171" s="442"/>
    </row>
    <row r="172" spans="2:24" ht="15.75" x14ac:dyDescent="0.25">
      <c r="B172" s="402" t="s">
        <v>177</v>
      </c>
      <c r="C172" s="403"/>
      <c r="D172" s="439" t="s">
        <v>178</v>
      </c>
      <c r="E172" s="441"/>
      <c r="F172" s="441"/>
      <c r="G172" s="440"/>
      <c r="H172" s="439" t="s">
        <v>177</v>
      </c>
      <c r="I172" s="440"/>
      <c r="J172" s="554" t="s">
        <v>188</v>
      </c>
      <c r="K172" s="555"/>
      <c r="L172" s="555"/>
      <c r="M172" s="555"/>
      <c r="N172" s="556"/>
      <c r="R172" s="1"/>
      <c r="S172" s="1"/>
      <c r="T172" s="1"/>
      <c r="U172" s="1"/>
    </row>
    <row r="173" spans="2:24" ht="18.75" x14ac:dyDescent="0.25">
      <c r="B173" s="430" t="s">
        <v>179</v>
      </c>
      <c r="C173" s="431"/>
      <c r="G173" s="147"/>
      <c r="H173" s="430" t="s">
        <v>179</v>
      </c>
      <c r="I173" s="431"/>
      <c r="K173" s="1"/>
      <c r="L173" s="1"/>
      <c r="M173" s="1"/>
      <c r="N173" s="6"/>
      <c r="R173" s="1"/>
      <c r="S173" s="1"/>
      <c r="T173" s="1"/>
      <c r="U173" s="1"/>
    </row>
    <row r="174" spans="2:24" ht="18.75" x14ac:dyDescent="0.25">
      <c r="B174" s="430"/>
      <c r="C174" s="431"/>
      <c r="G174" s="147"/>
      <c r="H174" s="430"/>
      <c r="I174" s="431"/>
      <c r="K174" s="1"/>
      <c r="L174" s="1"/>
      <c r="M174" s="1"/>
      <c r="N174" s="6"/>
      <c r="R174" s="1"/>
      <c r="S174" s="1"/>
      <c r="T174" s="1"/>
      <c r="U174" s="1"/>
    </row>
    <row r="175" spans="2:24" ht="18.75" x14ac:dyDescent="0.25">
      <c r="B175" s="432"/>
      <c r="C175" s="433"/>
      <c r="D175" s="11"/>
      <c r="E175" s="11"/>
      <c r="F175" s="11"/>
      <c r="G175" s="148"/>
      <c r="H175" s="432"/>
      <c r="I175" s="433"/>
      <c r="J175" s="11"/>
      <c r="K175" s="146"/>
      <c r="L175" s="19"/>
      <c r="M175" s="19"/>
      <c r="N175" s="20"/>
      <c r="Q175" s="418"/>
      <c r="R175" s="418"/>
      <c r="S175" s="418"/>
      <c r="T175" s="418"/>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36" t="s">
        <v>175</v>
      </c>
      <c r="C177" s="437"/>
      <c r="D177" s="437"/>
      <c r="E177" s="437"/>
      <c r="F177" s="437"/>
      <c r="G177" s="437"/>
      <c r="H177" s="437"/>
      <c r="I177" s="437"/>
      <c r="J177" s="437"/>
      <c r="K177" s="437"/>
      <c r="L177" s="437"/>
      <c r="M177" s="437"/>
      <c r="N177" s="438"/>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345</v>
      </c>
      <c r="C3" s="449"/>
      <c r="D3" s="449"/>
      <c r="E3" s="449"/>
      <c r="F3" s="449"/>
      <c r="G3" s="449"/>
      <c r="H3" s="449"/>
      <c r="I3" s="449"/>
      <c r="J3" s="449"/>
      <c r="K3" s="449"/>
      <c r="L3" s="449"/>
      <c r="M3" s="449"/>
      <c r="N3" s="449"/>
    </row>
    <row r="4" spans="2:14" ht="15" customHeight="1" x14ac:dyDescent="0.25">
      <c r="B4" s="450" t="s">
        <v>346</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366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347</v>
      </c>
      <c r="F18" s="459"/>
      <c r="G18" s="459"/>
      <c r="H18" s="460"/>
      <c r="I18" s="461" t="s">
        <v>5</v>
      </c>
      <c r="J18" s="462"/>
      <c r="K18" s="463"/>
      <c r="L18" s="461" t="s">
        <v>5</v>
      </c>
      <c r="M18" s="462"/>
      <c r="N18" s="463"/>
    </row>
    <row r="19" spans="2:14" x14ac:dyDescent="0.25">
      <c r="B19" s="455" t="s">
        <v>198</v>
      </c>
      <c r="C19" s="456"/>
      <c r="D19" s="457"/>
      <c r="E19" s="458" t="s">
        <v>352</v>
      </c>
      <c r="F19" s="459"/>
      <c r="G19" s="459"/>
      <c r="H19" s="460"/>
      <c r="I19" s="461"/>
      <c r="J19" s="462"/>
      <c r="K19" s="463"/>
      <c r="L19" s="461" t="s">
        <v>5</v>
      </c>
      <c r="M19" s="462"/>
      <c r="N19" s="463"/>
    </row>
    <row r="20" spans="2:14" x14ac:dyDescent="0.25">
      <c r="B20" s="455" t="s">
        <v>70</v>
      </c>
      <c r="C20" s="456"/>
      <c r="D20" s="457"/>
      <c r="E20" s="458" t="s">
        <v>348</v>
      </c>
      <c r="F20" s="459"/>
      <c r="G20" s="459"/>
      <c r="H20" s="460"/>
      <c r="I20" s="461" t="s">
        <v>349</v>
      </c>
      <c r="J20" s="462"/>
      <c r="K20" s="463"/>
      <c r="L20" s="461" t="s">
        <v>184</v>
      </c>
      <c r="M20" s="462"/>
      <c r="N20" s="463"/>
    </row>
    <row r="21" spans="2:14" x14ac:dyDescent="0.25">
      <c r="B21" s="455" t="s">
        <v>196</v>
      </c>
      <c r="C21" s="456"/>
      <c r="D21" s="457"/>
      <c r="E21" s="458" t="s">
        <v>350</v>
      </c>
      <c r="F21" s="459"/>
      <c r="G21" s="459"/>
      <c r="H21" s="460"/>
      <c r="I21" s="461" t="s">
        <v>351</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5" t="s">
        <v>91</v>
      </c>
      <c r="C45" s="506"/>
      <c r="D45" s="506"/>
      <c r="E45" s="506"/>
      <c r="F45" s="506"/>
      <c r="G45" s="506"/>
      <c r="H45" s="506"/>
      <c r="I45" s="506"/>
      <c r="J45" s="506"/>
      <c r="K45" s="506"/>
      <c r="L45" s="506"/>
      <c r="M45" s="506"/>
      <c r="N45" s="507"/>
    </row>
    <row r="46" spans="2:14" x14ac:dyDescent="0.25">
      <c r="B46" s="490" t="s">
        <v>353</v>
      </c>
      <c r="C46" s="491"/>
      <c r="D46" s="491"/>
      <c r="E46" s="491"/>
      <c r="F46" s="491"/>
      <c r="G46" s="491"/>
      <c r="H46" s="491"/>
      <c r="I46" s="491"/>
      <c r="J46" s="491"/>
      <c r="K46" s="491"/>
      <c r="L46" s="491"/>
      <c r="M46" s="491"/>
      <c r="N46" s="492"/>
    </row>
    <row r="47" spans="2:14" ht="11.25" customHeight="1" x14ac:dyDescent="0.25">
      <c r="B47" s="493"/>
      <c r="C47" s="494"/>
      <c r="D47" s="494"/>
      <c r="E47" s="494"/>
      <c r="F47" s="494"/>
      <c r="G47" s="494"/>
      <c r="H47" s="494"/>
      <c r="I47" s="494"/>
      <c r="J47" s="494"/>
      <c r="K47" s="494"/>
      <c r="L47" s="494"/>
      <c r="M47" s="494"/>
      <c r="N47" s="495"/>
    </row>
    <row r="48" spans="2:14" ht="11.25" hidden="1" customHeight="1" x14ac:dyDescent="0.25">
      <c r="B48" s="493"/>
      <c r="C48" s="494"/>
      <c r="D48" s="494"/>
      <c r="E48" s="494"/>
      <c r="F48" s="494"/>
      <c r="G48" s="494"/>
      <c r="H48" s="494"/>
      <c r="I48" s="494"/>
      <c r="J48" s="494"/>
      <c r="K48" s="494"/>
      <c r="L48" s="494"/>
      <c r="M48" s="494"/>
      <c r="N48" s="495"/>
    </row>
    <row r="49" spans="2:14" ht="6.75" hidden="1" customHeight="1" x14ac:dyDescent="0.25">
      <c r="B49" s="493"/>
      <c r="C49" s="494"/>
      <c r="D49" s="494"/>
      <c r="E49" s="494"/>
      <c r="F49" s="494"/>
      <c r="G49" s="494"/>
      <c r="H49" s="494"/>
      <c r="I49" s="494"/>
      <c r="J49" s="494"/>
      <c r="K49" s="494"/>
      <c r="L49" s="494"/>
      <c r="M49" s="494"/>
      <c r="N49" s="495"/>
    </row>
    <row r="50" spans="2:14" hidden="1" x14ac:dyDescent="0.25">
      <c r="B50" s="493"/>
      <c r="C50" s="494"/>
      <c r="D50" s="494"/>
      <c r="E50" s="494"/>
      <c r="F50" s="494"/>
      <c r="G50" s="494"/>
      <c r="H50" s="494"/>
      <c r="I50" s="494"/>
      <c r="J50" s="494"/>
      <c r="K50" s="494"/>
      <c r="L50" s="494"/>
      <c r="M50" s="494"/>
      <c r="N50" s="495"/>
    </row>
    <row r="51" spans="2:14" ht="1.5" customHeight="1" x14ac:dyDescent="0.25">
      <c r="B51" s="493"/>
      <c r="C51" s="494"/>
      <c r="D51" s="494"/>
      <c r="E51" s="494"/>
      <c r="F51" s="494"/>
      <c r="G51" s="494"/>
      <c r="H51" s="494"/>
      <c r="I51" s="494"/>
      <c r="J51" s="494"/>
      <c r="K51" s="494"/>
      <c r="L51" s="494"/>
      <c r="M51" s="494"/>
      <c r="N51" s="495"/>
    </row>
    <row r="52" spans="2:14" ht="1.5" customHeight="1" thickBot="1" x14ac:dyDescent="0.3">
      <c r="B52" s="496"/>
      <c r="C52" s="497"/>
      <c r="D52" s="497"/>
      <c r="E52" s="497"/>
      <c r="F52" s="497"/>
      <c r="G52" s="497"/>
      <c r="H52" s="497"/>
      <c r="I52" s="497"/>
      <c r="J52" s="497"/>
      <c r="K52" s="497"/>
      <c r="L52" s="497"/>
      <c r="M52" s="497"/>
      <c r="N52" s="498"/>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5" t="s">
        <v>91</v>
      </c>
      <c r="C64" s="506"/>
      <c r="D64" s="506"/>
      <c r="E64" s="506"/>
      <c r="F64" s="506"/>
      <c r="G64" s="506"/>
      <c r="H64" s="506"/>
      <c r="I64" s="506"/>
      <c r="J64" s="506"/>
      <c r="K64" s="506"/>
      <c r="L64" s="506"/>
      <c r="M64" s="506"/>
      <c r="N64" s="507"/>
    </row>
    <row r="65" spans="2:14" x14ac:dyDescent="0.25">
      <c r="B65" s="490" t="s">
        <v>368</v>
      </c>
      <c r="C65" s="491"/>
      <c r="D65" s="491"/>
      <c r="E65" s="491"/>
      <c r="F65" s="491"/>
      <c r="G65" s="491"/>
      <c r="H65" s="491"/>
      <c r="I65" s="491"/>
      <c r="J65" s="491"/>
      <c r="K65" s="491"/>
      <c r="L65" s="491"/>
      <c r="M65" s="491"/>
      <c r="N65" s="492"/>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ht="3" customHeight="1" x14ac:dyDescent="0.25">
      <c r="B69" s="493"/>
      <c r="C69" s="494"/>
      <c r="D69" s="494"/>
      <c r="E69" s="494"/>
      <c r="F69" s="494"/>
      <c r="G69" s="494"/>
      <c r="H69" s="494"/>
      <c r="I69" s="494"/>
      <c r="J69" s="494"/>
      <c r="K69" s="494"/>
      <c r="L69" s="494"/>
      <c r="M69" s="494"/>
      <c r="N69" s="495"/>
    </row>
    <row r="70" spans="2:14" ht="13.5" customHeight="1" x14ac:dyDescent="0.25">
      <c r="B70" s="493"/>
      <c r="C70" s="494"/>
      <c r="D70" s="494"/>
      <c r="E70" s="494"/>
      <c r="F70" s="494"/>
      <c r="G70" s="494"/>
      <c r="H70" s="494"/>
      <c r="I70" s="494"/>
      <c r="J70" s="494"/>
      <c r="K70" s="494"/>
      <c r="L70" s="494"/>
      <c r="M70" s="494"/>
      <c r="N70" s="495"/>
    </row>
    <row r="71" spans="2:14" hidden="1" x14ac:dyDescent="0.25">
      <c r="B71" s="493"/>
      <c r="C71" s="494"/>
      <c r="D71" s="494"/>
      <c r="E71" s="494"/>
      <c r="F71" s="494"/>
      <c r="G71" s="494"/>
      <c r="H71" s="494"/>
      <c r="I71" s="494"/>
      <c r="J71" s="494"/>
      <c r="K71" s="494"/>
      <c r="L71" s="494"/>
      <c r="M71" s="494"/>
      <c r="N71" s="495"/>
    </row>
    <row r="72" spans="2:14" ht="36.75" customHeight="1" thickBot="1" x14ac:dyDescent="0.3">
      <c r="B72" s="496"/>
      <c r="C72" s="497"/>
      <c r="D72" s="497"/>
      <c r="E72" s="497"/>
      <c r="F72" s="497"/>
      <c r="G72" s="497"/>
      <c r="H72" s="497"/>
      <c r="I72" s="497"/>
      <c r="J72" s="497"/>
      <c r="K72" s="497"/>
      <c r="L72" s="497"/>
      <c r="M72" s="497"/>
      <c r="N72" s="498"/>
    </row>
    <row r="73" spans="2:14" ht="9.75" customHeight="1" x14ac:dyDescent="0.25"/>
    <row r="74" spans="2:14" ht="16.5" thickBot="1" x14ac:dyDescent="0.3">
      <c r="B74" s="99" t="s">
        <v>107</v>
      </c>
      <c r="C74" s="100"/>
      <c r="D74" s="100"/>
      <c r="E74" s="23"/>
      <c r="F74" s="23"/>
      <c r="G74" s="23"/>
      <c r="H74" s="23"/>
    </row>
    <row r="75" spans="2:14" ht="15.75" thickBot="1" x14ac:dyDescent="0.3">
      <c r="B75" s="499" t="s">
        <v>91</v>
      </c>
      <c r="C75" s="500"/>
      <c r="D75" s="500"/>
      <c r="E75" s="500"/>
      <c r="F75" s="500"/>
      <c r="G75" s="500"/>
      <c r="H75" s="500"/>
      <c r="I75" s="500"/>
      <c r="J75" s="500"/>
      <c r="K75" s="500"/>
      <c r="L75" s="500"/>
      <c r="M75" s="500"/>
      <c r="N75" s="501"/>
    </row>
    <row r="76" spans="2:14" x14ac:dyDescent="0.25">
      <c r="B76" s="490" t="s">
        <v>367</v>
      </c>
      <c r="C76" s="491"/>
      <c r="D76" s="491"/>
      <c r="E76" s="491"/>
      <c r="F76" s="491"/>
      <c r="G76" s="491"/>
      <c r="H76" s="491"/>
      <c r="I76" s="491"/>
      <c r="J76" s="491"/>
      <c r="K76" s="491"/>
      <c r="L76" s="491"/>
      <c r="M76" s="491"/>
      <c r="N76" s="492"/>
    </row>
    <row r="77" spans="2:14" ht="4.5" customHeight="1" x14ac:dyDescent="0.25">
      <c r="B77" s="493"/>
      <c r="C77" s="494"/>
      <c r="D77" s="494"/>
      <c r="E77" s="494"/>
      <c r="F77" s="494"/>
      <c r="G77" s="494"/>
      <c r="H77" s="494"/>
      <c r="I77" s="494"/>
      <c r="J77" s="494"/>
      <c r="K77" s="494"/>
      <c r="L77" s="494"/>
      <c r="M77" s="494"/>
      <c r="N77" s="495"/>
    </row>
    <row r="78" spans="2:14" ht="26.25" customHeight="1" thickBot="1" x14ac:dyDescent="0.3">
      <c r="B78" s="496"/>
      <c r="C78" s="497"/>
      <c r="D78" s="497"/>
      <c r="E78" s="497"/>
      <c r="F78" s="497"/>
      <c r="G78" s="497"/>
      <c r="H78" s="497"/>
      <c r="I78" s="497"/>
      <c r="J78" s="497"/>
      <c r="K78" s="497"/>
      <c r="L78" s="497"/>
      <c r="M78" s="497"/>
      <c r="N78" s="498"/>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8" t="s">
        <v>354</v>
      </c>
      <c r="C84" s="509"/>
      <c r="D84" s="509"/>
      <c r="E84" s="509"/>
      <c r="F84" s="509"/>
      <c r="G84" s="509"/>
      <c r="H84" s="509"/>
      <c r="I84" s="509"/>
      <c r="J84" s="509"/>
      <c r="K84" s="509"/>
      <c r="L84" s="509"/>
      <c r="M84" s="509"/>
      <c r="N84" s="510"/>
    </row>
    <row r="85" spans="1:14" ht="13.5" customHeight="1" x14ac:dyDescent="0.25">
      <c r="B85" s="511" t="s">
        <v>244</v>
      </c>
      <c r="C85" s="511"/>
      <c r="D85" s="511"/>
      <c r="E85" s="511"/>
      <c r="F85" s="511"/>
      <c r="G85" s="511"/>
      <c r="H85" s="511"/>
      <c r="I85" s="511" t="s">
        <v>245</v>
      </c>
      <c r="J85" s="511"/>
      <c r="K85" s="511"/>
      <c r="L85" s="511"/>
      <c r="M85" s="511"/>
      <c r="N85" s="511"/>
    </row>
    <row r="86" spans="1:14" ht="13.5" customHeight="1" x14ac:dyDescent="0.25">
      <c r="B86" s="511" t="s">
        <v>246</v>
      </c>
      <c r="C86" s="511"/>
      <c r="D86" s="511"/>
      <c r="E86" s="511" t="s">
        <v>247</v>
      </c>
      <c r="F86" s="511"/>
      <c r="G86" s="511"/>
      <c r="H86" s="511"/>
      <c r="I86" s="511" t="s">
        <v>246</v>
      </c>
      <c r="J86" s="511"/>
      <c r="K86" s="511" t="s">
        <v>247</v>
      </c>
      <c r="L86" s="511"/>
      <c r="M86" s="511"/>
      <c r="N86" s="511"/>
    </row>
    <row r="87" spans="1:14" ht="13.5" customHeight="1" x14ac:dyDescent="0.25">
      <c r="B87" s="511" t="s">
        <v>330</v>
      </c>
      <c r="C87" s="511"/>
      <c r="D87" s="511"/>
      <c r="E87" s="512"/>
      <c r="F87" s="513"/>
      <c r="G87" s="513"/>
      <c r="H87" s="514"/>
      <c r="I87" s="511" t="s">
        <v>330</v>
      </c>
      <c r="J87" s="511"/>
      <c r="K87" s="519"/>
      <c r="L87" s="519"/>
      <c r="M87" s="519"/>
      <c r="N87" s="519"/>
    </row>
    <row r="88" spans="1:14" ht="13.5" customHeight="1" x14ac:dyDescent="0.25">
      <c r="B88" s="511" t="s">
        <v>331</v>
      </c>
      <c r="C88" s="511"/>
      <c r="D88" s="511"/>
      <c r="E88" s="512"/>
      <c r="F88" s="513"/>
      <c r="G88" s="513"/>
      <c r="H88" s="514"/>
      <c r="I88" s="511" t="s">
        <v>331</v>
      </c>
      <c r="J88" s="511"/>
      <c r="K88" s="519"/>
      <c r="L88" s="519"/>
      <c r="M88" s="519"/>
      <c r="N88" s="519"/>
    </row>
    <row r="89" spans="1:14" ht="13.5" customHeight="1" x14ac:dyDescent="0.25">
      <c r="B89" s="511" t="s">
        <v>344</v>
      </c>
      <c r="C89" s="511"/>
      <c r="D89" s="511"/>
      <c r="E89" s="519"/>
      <c r="F89" s="519"/>
      <c r="G89" s="519"/>
      <c r="H89" s="519"/>
      <c r="I89" s="511" t="s">
        <v>344</v>
      </c>
      <c r="J89" s="511"/>
      <c r="K89" s="519"/>
      <c r="L89" s="519"/>
      <c r="M89" s="519"/>
      <c r="N89" s="519"/>
    </row>
    <row r="90" spans="1:14" ht="13.5" customHeight="1" x14ac:dyDescent="0.25">
      <c r="B90" s="515" t="s">
        <v>251</v>
      </c>
      <c r="C90" s="515"/>
      <c r="D90" s="515"/>
      <c r="E90" s="516">
        <f>SUM(E87:H89)</f>
        <v>0</v>
      </c>
      <c r="F90" s="515"/>
      <c r="G90" s="515"/>
      <c r="H90" s="515"/>
      <c r="I90" s="515" t="s">
        <v>251</v>
      </c>
      <c r="J90" s="515"/>
      <c r="K90" s="516">
        <f>SUM(K87:N89)</f>
        <v>0</v>
      </c>
      <c r="L90" s="515"/>
      <c r="M90" s="515"/>
      <c r="N90" s="515"/>
    </row>
    <row r="91" spans="1:14" ht="13.5" customHeight="1" x14ac:dyDescent="0.25">
      <c r="B91" s="517" t="s">
        <v>252</v>
      </c>
      <c r="C91" s="517"/>
      <c r="D91" s="517"/>
      <c r="E91" s="518">
        <f>E90/3</f>
        <v>0</v>
      </c>
      <c r="F91" s="518"/>
      <c r="G91" s="518"/>
      <c r="H91" s="518"/>
      <c r="I91" s="517" t="s">
        <v>252</v>
      </c>
      <c r="J91" s="517"/>
      <c r="K91" s="518">
        <f>K90/3</f>
        <v>0</v>
      </c>
      <c r="L91" s="518"/>
      <c r="M91" s="518"/>
      <c r="N91" s="518"/>
    </row>
    <row r="92" spans="1:14" ht="4.5" customHeight="1" x14ac:dyDescent="0.25"/>
    <row r="93" spans="1:14" x14ac:dyDescent="0.25">
      <c r="A93" s="32"/>
      <c r="B93" s="502" t="s">
        <v>42</v>
      </c>
      <c r="C93" s="503"/>
      <c r="D93" s="503"/>
      <c r="E93" s="503"/>
      <c r="F93" s="503"/>
      <c r="G93" s="503"/>
      <c r="H93" s="503"/>
      <c r="I93" s="503"/>
      <c r="J93" s="503"/>
      <c r="K93" s="503"/>
      <c r="L93" s="503"/>
      <c r="M93" s="503"/>
      <c r="N93" s="504"/>
    </row>
    <row r="94" spans="1:14" x14ac:dyDescent="0.25">
      <c r="A94" s="32"/>
      <c r="B94" s="481" t="s">
        <v>22</v>
      </c>
      <c r="C94" s="482"/>
      <c r="D94" s="483"/>
      <c r="E94" s="484" t="s">
        <v>21</v>
      </c>
      <c r="F94" s="485"/>
      <c r="G94" s="51" t="s">
        <v>35</v>
      </c>
      <c r="H94" s="484" t="s">
        <v>54</v>
      </c>
      <c r="I94" s="486"/>
      <c r="J94" s="486"/>
      <c r="K94" s="485"/>
      <c r="L94" s="486" t="s">
        <v>18</v>
      </c>
      <c r="M94" s="486"/>
      <c r="N94" s="485"/>
    </row>
    <row r="95" spans="1:14" ht="15.75" x14ac:dyDescent="0.25">
      <c r="B95" s="564" t="s">
        <v>355</v>
      </c>
      <c r="C95" s="565"/>
      <c r="D95" s="566"/>
      <c r="E95" s="567" t="s">
        <v>214</v>
      </c>
      <c r="F95" s="567"/>
      <c r="G95" s="207" t="s">
        <v>215</v>
      </c>
      <c r="H95" s="591">
        <v>28715267</v>
      </c>
      <c r="I95" s="592"/>
      <c r="J95" s="592"/>
      <c r="K95" s="593"/>
      <c r="L95" s="592">
        <v>2520000</v>
      </c>
      <c r="M95" s="592"/>
      <c r="N95" s="593"/>
    </row>
    <row r="96" spans="1:14" ht="15.75" x14ac:dyDescent="0.25">
      <c r="B96" s="587" t="s">
        <v>356</v>
      </c>
      <c r="C96" s="588"/>
      <c r="D96" s="589"/>
      <c r="E96" s="590" t="s">
        <v>214</v>
      </c>
      <c r="F96" s="590"/>
      <c r="G96" s="50" t="s">
        <v>215</v>
      </c>
      <c r="H96" s="561">
        <v>84297476</v>
      </c>
      <c r="I96" s="562"/>
      <c r="J96" s="562"/>
      <c r="K96" s="563"/>
      <c r="L96" s="562">
        <v>5899700</v>
      </c>
      <c r="M96" s="562"/>
      <c r="N96" s="563"/>
    </row>
    <row r="97" spans="2:15" ht="15.75" x14ac:dyDescent="0.25">
      <c r="B97" s="587" t="s">
        <v>356</v>
      </c>
      <c r="C97" s="588"/>
      <c r="D97" s="589"/>
      <c r="E97" s="590" t="s">
        <v>286</v>
      </c>
      <c r="F97" s="590"/>
      <c r="G97" s="50" t="s">
        <v>215</v>
      </c>
      <c r="H97" s="561">
        <v>166738470</v>
      </c>
      <c r="I97" s="562"/>
      <c r="J97" s="562"/>
      <c r="K97" s="563"/>
      <c r="L97" s="562">
        <v>7139500</v>
      </c>
      <c r="M97" s="562"/>
      <c r="N97" s="563"/>
    </row>
    <row r="98" spans="2:15" ht="15.75" x14ac:dyDescent="0.25">
      <c r="B98" s="587"/>
      <c r="C98" s="588"/>
      <c r="D98" s="589"/>
      <c r="E98" s="590"/>
      <c r="F98" s="590"/>
      <c r="G98" s="50"/>
      <c r="H98" s="561"/>
      <c r="I98" s="562"/>
      <c r="J98" s="562"/>
      <c r="K98" s="563"/>
      <c r="L98" s="562"/>
      <c r="M98" s="562"/>
      <c r="N98" s="563"/>
    </row>
    <row r="99" spans="2:15" x14ac:dyDescent="0.25">
      <c r="B99" s="28"/>
      <c r="C99" s="28"/>
      <c r="D99" s="28"/>
      <c r="E99" s="29"/>
      <c r="F99" s="30" t="s">
        <v>20</v>
      </c>
      <c r="G99" s="42"/>
      <c r="H99" s="381">
        <f>SUM(H95:K98)-H95</f>
        <v>251035946</v>
      </c>
      <c r="I99" s="382"/>
      <c r="J99" s="382"/>
      <c r="K99" s="383"/>
      <c r="L99" s="381">
        <f>SUM(L95:N98)-L95</f>
        <v>13039200</v>
      </c>
      <c r="M99" s="382"/>
      <c r="N99" s="383"/>
    </row>
    <row r="100" spans="2:15" ht="7.5" customHeight="1" x14ac:dyDescent="0.25"/>
    <row r="101" spans="2:15" x14ac:dyDescent="0.25">
      <c r="B101" s="9" t="s">
        <v>41</v>
      </c>
      <c r="F101" s="5"/>
      <c r="G101" s="1"/>
      <c r="H101" s="1"/>
      <c r="I101" s="1"/>
      <c r="J101" s="1"/>
      <c r="K101" s="377"/>
      <c r="L101" s="377"/>
      <c r="M101" s="377"/>
      <c r="N101" s="377"/>
      <c r="O101" s="1"/>
    </row>
    <row r="102" spans="2:15" x14ac:dyDescent="0.25">
      <c r="B102" s="35" t="s">
        <v>357</v>
      </c>
      <c r="D102" s="46"/>
      <c r="E102" s="4" t="s">
        <v>358</v>
      </c>
      <c r="F102" s="5"/>
      <c r="G102" s="1"/>
      <c r="H102" s="1"/>
      <c r="I102" s="1"/>
      <c r="J102" s="1"/>
      <c r="K102" s="377">
        <v>30000000</v>
      </c>
      <c r="L102" s="377"/>
      <c r="M102" s="377"/>
      <c r="N102" s="377"/>
      <c r="O102" s="1"/>
    </row>
    <row r="103" spans="2:15" ht="15" customHeight="1" x14ac:dyDescent="0.25">
      <c r="B103" s="4" t="s">
        <v>3</v>
      </c>
      <c r="F103" s="7"/>
      <c r="K103" s="388">
        <v>100</v>
      </c>
      <c r="L103" s="388"/>
      <c r="M103" s="388"/>
      <c r="N103" s="15" t="s">
        <v>2</v>
      </c>
      <c r="O103" s="1"/>
    </row>
    <row r="104" spans="2:15" x14ac:dyDescent="0.25">
      <c r="B104" s="43" t="s">
        <v>16</v>
      </c>
      <c r="F104" s="5"/>
      <c r="G104" s="1"/>
      <c r="H104" s="1"/>
      <c r="I104" s="1"/>
      <c r="J104" s="1"/>
      <c r="K104" s="377">
        <f>K102*0%</f>
        <v>0</v>
      </c>
      <c r="L104" s="377"/>
      <c r="M104" s="377"/>
      <c r="N104" s="377"/>
      <c r="O104" s="1"/>
    </row>
    <row r="105" spans="2:15" ht="15" customHeight="1" x14ac:dyDescent="0.25">
      <c r="B105" s="9" t="s">
        <v>195</v>
      </c>
      <c r="K105" s="387">
        <f>K102*K103/100</f>
        <v>30000000</v>
      </c>
      <c r="L105" s="387"/>
      <c r="M105" s="387"/>
      <c r="N105" s="387"/>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76">
        <f>K105</f>
        <v>30000000</v>
      </c>
      <c r="L107" s="376"/>
      <c r="M107" s="376"/>
      <c r="N107" s="376"/>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77">
        <v>4000000</v>
      </c>
      <c r="L110" s="377"/>
      <c r="M110" s="377"/>
      <c r="N110" s="377"/>
    </row>
    <row r="111" spans="2:15" ht="3.75" customHeight="1" x14ac:dyDescent="0.25">
      <c r="C111" s="8"/>
      <c r="D111" s="8"/>
      <c r="E111" s="8"/>
      <c r="K111" s="377"/>
      <c r="L111" s="377"/>
      <c r="M111" s="377"/>
      <c r="N111" s="377"/>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389">
        <f>K110+K111</f>
        <v>4000000</v>
      </c>
      <c r="L113" s="389"/>
      <c r="M113" s="389"/>
      <c r="N113" s="389"/>
    </row>
    <row r="114" spans="2:14" ht="2.25" customHeight="1" x14ac:dyDescent="0.25">
      <c r="B114" s="9"/>
      <c r="C114" s="26"/>
      <c r="D114" s="26"/>
      <c r="E114" s="26"/>
      <c r="F114" s="5"/>
      <c r="K114" s="45"/>
      <c r="L114" s="45"/>
      <c r="M114" s="45"/>
      <c r="N114" s="45"/>
    </row>
    <row r="115" spans="2:14" x14ac:dyDescent="0.25">
      <c r="B115" s="4" t="s">
        <v>4</v>
      </c>
      <c r="C115" s="8"/>
      <c r="D115" s="8"/>
      <c r="E115" s="8"/>
      <c r="K115" s="377">
        <v>5000000</v>
      </c>
      <c r="L115" s="377"/>
      <c r="M115" s="377"/>
      <c r="N115" s="377"/>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392">
        <f>K107-K113-K115</f>
        <v>21000000</v>
      </c>
      <c r="L117" s="392"/>
      <c r="M117" s="392"/>
      <c r="N117" s="393"/>
    </row>
    <row r="118" spans="2:14" ht="6.75" customHeight="1" x14ac:dyDescent="0.25">
      <c r="B118" s="8"/>
      <c r="C118" s="8"/>
      <c r="D118" s="8"/>
      <c r="E118" s="8"/>
      <c r="J118" s="27"/>
      <c r="K118" s="15"/>
      <c r="L118" s="15"/>
      <c r="M118" s="15"/>
      <c r="N118" s="15"/>
    </row>
    <row r="119" spans="2:14" customFormat="1" x14ac:dyDescent="0.25">
      <c r="B119" s="394" t="s">
        <v>37</v>
      </c>
      <c r="C119" s="395"/>
      <c r="D119" s="395"/>
      <c r="E119" s="395"/>
      <c r="F119" s="395"/>
      <c r="G119" s="395"/>
      <c r="H119" s="395"/>
      <c r="I119" s="395"/>
      <c r="J119" s="395"/>
      <c r="K119" s="395"/>
      <c r="L119" s="395"/>
      <c r="M119" s="395"/>
      <c r="N119" s="396"/>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397">
        <f>K117</f>
        <v>21000000</v>
      </c>
      <c r="D121" s="398"/>
      <c r="E121" s="398"/>
      <c r="F121" s="398"/>
      <c r="G121" s="399" t="s">
        <v>11</v>
      </c>
      <c r="H121" s="399">
        <v>1</v>
      </c>
      <c r="I121" s="412">
        <f>C121/C122*H121</f>
        <v>1.350358809626558</v>
      </c>
      <c r="J121" s="413"/>
      <c r="K121" s="1"/>
      <c r="L121" s="1"/>
      <c r="M121" s="1"/>
      <c r="N121" s="6"/>
    </row>
    <row r="122" spans="2:14" customFormat="1" x14ac:dyDescent="0.25">
      <c r="B122" s="31"/>
      <c r="C122" s="416">
        <f>L99+K128</f>
        <v>15551422.222222222</v>
      </c>
      <c r="D122" s="417"/>
      <c r="E122" s="417"/>
      <c r="F122" s="417"/>
      <c r="G122" s="399"/>
      <c r="H122" s="399"/>
      <c r="I122" s="414"/>
      <c r="J122" s="415"/>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390" t="s">
        <v>10</v>
      </c>
      <c r="K125" s="390"/>
      <c r="L125" s="390"/>
      <c r="M125" s="390"/>
      <c r="N125" s="390"/>
    </row>
    <row r="126" spans="2:14" ht="16.5" thickBot="1" x14ac:dyDescent="0.3">
      <c r="B126" s="9" t="s">
        <v>17</v>
      </c>
      <c r="C126" s="1"/>
      <c r="D126" s="1"/>
      <c r="E126" s="418">
        <v>68000000</v>
      </c>
      <c r="F126" s="418"/>
      <c r="G126" s="418"/>
      <c r="H126" s="1"/>
      <c r="I126" s="9"/>
      <c r="J126" s="179" t="s">
        <v>26</v>
      </c>
      <c r="K126" s="583">
        <f>(((((E127*(E128/12))*E126)/100)+E126)/E128)</f>
        <v>6290000</v>
      </c>
      <c r="L126" s="583"/>
      <c r="M126" s="583"/>
      <c r="N126" s="583"/>
    </row>
    <row r="127" spans="2:14" ht="19.5" thickBot="1" x14ac:dyDescent="0.3">
      <c r="B127" s="9" t="s">
        <v>1</v>
      </c>
      <c r="C127" s="15"/>
      <c r="D127" s="15"/>
      <c r="E127" s="177">
        <v>11</v>
      </c>
      <c r="F127" s="181">
        <v>11</v>
      </c>
      <c r="G127" s="175">
        <v>11</v>
      </c>
      <c r="H127" s="173">
        <v>0</v>
      </c>
      <c r="I127" s="12" t="s">
        <v>2</v>
      </c>
      <c r="J127" s="180" t="s">
        <v>24</v>
      </c>
      <c r="K127" s="584">
        <f>(((((F127*(F128/12))*E126)/100)+E126)/F128)</f>
        <v>3456666.6666666665</v>
      </c>
      <c r="L127" s="584"/>
      <c r="M127" s="584"/>
      <c r="N127" s="584"/>
    </row>
    <row r="128" spans="2:14" ht="15" customHeight="1" thickBot="1" x14ac:dyDescent="0.3">
      <c r="B128" s="9" t="s">
        <v>9</v>
      </c>
      <c r="C128" s="15"/>
      <c r="D128" s="15"/>
      <c r="E128" s="178">
        <v>12</v>
      </c>
      <c r="F128" s="182">
        <v>24</v>
      </c>
      <c r="G128" s="159">
        <v>36</v>
      </c>
      <c r="H128" s="174">
        <v>48</v>
      </c>
      <c r="I128" s="36"/>
      <c r="J128" s="172" t="s">
        <v>25</v>
      </c>
      <c r="K128" s="585">
        <f>(((((G127*(G128/12))*E126)/100)+E126)/G128)</f>
        <v>2512222.222222222</v>
      </c>
      <c r="L128" s="585"/>
      <c r="M128" s="585"/>
      <c r="N128" s="586"/>
    </row>
    <row r="129" spans="2:15" x14ac:dyDescent="0.25">
      <c r="B129" s="9"/>
      <c r="C129" s="15"/>
      <c r="D129" s="15"/>
      <c r="E129" s="13"/>
      <c r="F129" s="13"/>
      <c r="G129" s="13"/>
      <c r="H129" s="9"/>
      <c r="I129" s="9"/>
      <c r="J129" s="171" t="s">
        <v>190</v>
      </c>
      <c r="K129" s="557">
        <f>(((((H127*(H128/12))*E126)/100)+E126)/H128)</f>
        <v>1416666.6666666667</v>
      </c>
      <c r="L129" s="557"/>
      <c r="M129" s="557"/>
      <c r="N129" s="557"/>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77">
        <v>85000000</v>
      </c>
      <c r="F131" s="377"/>
      <c r="G131" s="377"/>
      <c r="H131" s="9"/>
      <c r="I131" s="9"/>
      <c r="J131" s="575" t="s">
        <v>311</v>
      </c>
      <c r="K131" s="575"/>
      <c r="L131" s="575"/>
      <c r="M131" s="575"/>
      <c r="N131" s="575"/>
    </row>
    <row r="132" spans="2:15" ht="15" customHeight="1" x14ac:dyDescent="0.25">
      <c r="B132" s="9" t="s">
        <v>7</v>
      </c>
      <c r="C132" s="15"/>
      <c r="D132" s="15"/>
      <c r="E132" s="552">
        <v>80</v>
      </c>
      <c r="F132" s="552"/>
      <c r="G132" s="18" t="s">
        <v>2</v>
      </c>
      <c r="H132" s="9"/>
      <c r="I132" s="9"/>
      <c r="J132" s="575"/>
      <c r="K132" s="575"/>
      <c r="L132" s="575"/>
      <c r="M132" s="575"/>
      <c r="N132" s="575"/>
    </row>
    <row r="133" spans="2:15" ht="18.75" customHeight="1" x14ac:dyDescent="0.25">
      <c r="B133" s="9" t="s">
        <v>8</v>
      </c>
      <c r="C133" s="15"/>
      <c r="D133" s="15"/>
      <c r="E133" s="377">
        <f>E131*E132/100</f>
        <v>68000000</v>
      </c>
      <c r="F133" s="377"/>
      <c r="G133" s="377"/>
      <c r="H133" s="9"/>
      <c r="I133" s="9"/>
      <c r="J133" s="575"/>
      <c r="K133" s="575"/>
      <c r="L133" s="575"/>
      <c r="M133" s="575"/>
      <c r="N133" s="575"/>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84" t="s">
        <v>359</v>
      </c>
      <c r="H136" s="385"/>
      <c r="I136" s="385"/>
      <c r="J136" s="385"/>
      <c r="K136" s="385"/>
      <c r="L136" s="385"/>
      <c r="M136" s="385"/>
      <c r="N136" s="385"/>
      <c r="O136" s="386"/>
    </row>
    <row r="137" spans="2:15" ht="16.5" thickBot="1" x14ac:dyDescent="0.3">
      <c r="B137" s="57" t="s">
        <v>49</v>
      </c>
      <c r="C137" s="8"/>
      <c r="D137" s="5"/>
      <c r="E137" s="8"/>
      <c r="G137" s="384" t="s">
        <v>291</v>
      </c>
      <c r="H137" s="385"/>
      <c r="I137" s="385"/>
      <c r="J137" s="385"/>
      <c r="K137" s="385"/>
      <c r="L137" s="385"/>
      <c r="M137" s="385"/>
      <c r="N137" s="385"/>
      <c r="O137" s="386"/>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84">
        <v>2016</v>
      </c>
      <c r="H139" s="385"/>
      <c r="I139" s="385"/>
      <c r="J139" s="385"/>
      <c r="K139" s="385"/>
      <c r="L139" s="385"/>
      <c r="M139" s="385"/>
      <c r="N139" s="385"/>
      <c r="O139" s="386"/>
    </row>
    <row r="140" spans="2:15" ht="16.5" thickBot="1" x14ac:dyDescent="0.3">
      <c r="B140" s="57" t="s">
        <v>48</v>
      </c>
      <c r="C140" s="8"/>
      <c r="D140" s="5"/>
      <c r="E140" s="8"/>
      <c r="G140" s="384" t="s">
        <v>361</v>
      </c>
      <c r="H140" s="385"/>
      <c r="I140" s="385"/>
      <c r="J140" s="385"/>
      <c r="K140" s="385"/>
      <c r="L140" s="385"/>
      <c r="M140" s="385"/>
      <c r="N140" s="385"/>
      <c r="O140" s="386"/>
    </row>
    <row r="141" spans="2:15" ht="16.5" thickBot="1" x14ac:dyDescent="0.3">
      <c r="B141" s="57" t="s">
        <v>53</v>
      </c>
      <c r="C141" s="8"/>
      <c r="D141" s="5"/>
      <c r="E141" s="8"/>
      <c r="G141" s="384" t="s">
        <v>362</v>
      </c>
      <c r="H141" s="385"/>
      <c r="I141" s="385"/>
      <c r="J141" s="385"/>
      <c r="K141" s="385"/>
      <c r="L141" s="385"/>
      <c r="M141" s="385"/>
      <c r="N141" s="385"/>
      <c r="O141" s="386"/>
    </row>
    <row r="142" spans="2:15" ht="16.5" thickBot="1" x14ac:dyDescent="0.3">
      <c r="B142" s="57" t="s">
        <v>46</v>
      </c>
      <c r="C142" s="8"/>
      <c r="D142" s="5"/>
      <c r="E142" s="8"/>
      <c r="G142" s="384" t="s">
        <v>363</v>
      </c>
      <c r="H142" s="385"/>
      <c r="I142" s="385"/>
      <c r="J142" s="385"/>
      <c r="K142" s="385"/>
      <c r="L142" s="385"/>
      <c r="M142" s="385"/>
      <c r="N142" s="385"/>
      <c r="O142" s="386"/>
    </row>
    <row r="143" spans="2:15" ht="16.5" thickBot="1" x14ac:dyDescent="0.3">
      <c r="B143" s="57" t="s">
        <v>52</v>
      </c>
      <c r="C143" s="8"/>
      <c r="D143" s="5"/>
      <c r="E143" s="8"/>
      <c r="G143" s="384" t="s">
        <v>332</v>
      </c>
      <c r="H143" s="385"/>
      <c r="I143" s="385"/>
      <c r="J143" s="385"/>
      <c r="K143" s="385"/>
      <c r="L143" s="385"/>
      <c r="M143" s="385"/>
      <c r="N143" s="385"/>
      <c r="O143" s="386"/>
    </row>
    <row r="144" spans="2:15" ht="16.5" thickBot="1" x14ac:dyDescent="0.3">
      <c r="B144" s="57" t="s">
        <v>180</v>
      </c>
      <c r="C144" s="8"/>
      <c r="D144" s="5"/>
      <c r="E144" s="8"/>
      <c r="G144" s="409">
        <f>E131</f>
        <v>85000000</v>
      </c>
      <c r="H144" s="410"/>
      <c r="I144" s="410"/>
      <c r="J144" s="410"/>
      <c r="K144" s="410"/>
      <c r="L144" s="410"/>
      <c r="M144" s="410"/>
      <c r="N144" s="410"/>
      <c r="O144" s="411"/>
    </row>
    <row r="145" spans="2:24" ht="16.5" thickBot="1" x14ac:dyDescent="0.3">
      <c r="B145" s="57" t="s">
        <v>191</v>
      </c>
      <c r="C145" s="8"/>
      <c r="D145" s="5"/>
      <c r="E145" s="8"/>
      <c r="G145" s="221">
        <f>E132</f>
        <v>80</v>
      </c>
      <c r="H145" s="407" t="s">
        <v>2</v>
      </c>
      <c r="I145" s="407"/>
      <c r="J145" s="407"/>
      <c r="K145" s="407"/>
      <c r="L145" s="407"/>
      <c r="M145" s="407"/>
      <c r="N145" s="407"/>
      <c r="O145" s="408"/>
    </row>
    <row r="146" spans="2:24" ht="16.5" thickBot="1" x14ac:dyDescent="0.3">
      <c r="B146" s="58" t="s">
        <v>192</v>
      </c>
      <c r="C146" s="59"/>
      <c r="D146" s="60"/>
      <c r="E146" s="59"/>
      <c r="F146" s="61"/>
      <c r="G146" s="409">
        <f>E133</f>
        <v>68000000</v>
      </c>
      <c r="H146" s="410"/>
      <c r="I146" s="410"/>
      <c r="J146" s="410"/>
      <c r="K146" s="410"/>
      <c r="L146" s="410"/>
      <c r="M146" s="410"/>
      <c r="N146" s="410"/>
      <c r="O146" s="411"/>
    </row>
    <row r="147" spans="2:24" ht="16.5" thickBot="1" x14ac:dyDescent="0.3">
      <c r="B147" s="423" t="s">
        <v>312</v>
      </c>
      <c r="C147" s="424"/>
      <c r="D147" s="424"/>
      <c r="E147" s="424"/>
      <c r="F147" s="424"/>
      <c r="G147" s="424"/>
      <c r="H147" s="424"/>
      <c r="I147" s="424"/>
      <c r="J147" s="424"/>
      <c r="K147" s="424"/>
      <c r="L147" s="424"/>
      <c r="M147" s="424"/>
      <c r="N147" s="424"/>
      <c r="O147" s="425"/>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53" t="s">
        <v>44</v>
      </c>
      <c r="E149" s="553"/>
      <c r="F149" s="553"/>
      <c r="G149" s="553"/>
      <c r="H149" s="553"/>
      <c r="I149" s="553"/>
      <c r="J149" s="553"/>
      <c r="K149" s="553"/>
      <c r="L149" s="553"/>
      <c r="M149" s="15"/>
      <c r="N149" s="15"/>
    </row>
    <row r="150" spans="2:24" ht="15.75" x14ac:dyDescent="0.25">
      <c r="B150" s="158" t="s">
        <v>19</v>
      </c>
      <c r="C150" s="158"/>
      <c r="D150" s="158"/>
      <c r="E150" s="158"/>
      <c r="F150" s="158"/>
      <c r="G150" s="158"/>
      <c r="H150" s="158"/>
      <c r="I150" s="158"/>
      <c r="J150" s="158"/>
      <c r="K150" s="434">
        <f>K117-K126</f>
        <v>14710000</v>
      </c>
      <c r="L150" s="434"/>
      <c r="M150" s="434"/>
      <c r="N150" s="434"/>
    </row>
    <row r="151" spans="2:24" ht="14.25" customHeight="1" x14ac:dyDescent="0.25">
      <c r="B151" s="158" t="s">
        <v>27</v>
      </c>
      <c r="C151" s="158"/>
      <c r="D151" s="158"/>
      <c r="E151" s="158"/>
      <c r="F151" s="158"/>
      <c r="G151" s="158"/>
      <c r="H151" s="158"/>
      <c r="I151" s="158"/>
      <c r="J151" s="158"/>
      <c r="K151" s="434">
        <f>K117-K127</f>
        <v>17543333.333333332</v>
      </c>
      <c r="L151" s="434"/>
      <c r="M151" s="434"/>
      <c r="N151" s="434"/>
    </row>
    <row r="152" spans="2:24" ht="15.75" x14ac:dyDescent="0.25">
      <c r="B152" s="165" t="s">
        <v>28</v>
      </c>
      <c r="C152" s="165"/>
      <c r="D152" s="165"/>
      <c r="E152" s="165"/>
      <c r="F152" s="165"/>
      <c r="G152" s="165"/>
      <c r="H152" s="165"/>
      <c r="I152" s="165"/>
      <c r="J152" s="165"/>
      <c r="K152" s="435">
        <f>K117-K128</f>
        <v>18487777.777777776</v>
      </c>
      <c r="L152" s="435"/>
      <c r="M152" s="435"/>
      <c r="N152" s="435"/>
    </row>
    <row r="153" spans="2:24" ht="15.75" x14ac:dyDescent="0.25">
      <c r="B153" s="160" t="s">
        <v>193</v>
      </c>
      <c r="C153" s="160"/>
      <c r="D153" s="160"/>
      <c r="E153" s="160"/>
      <c r="F153" s="160"/>
      <c r="G153" s="160"/>
      <c r="H153" s="160"/>
      <c r="I153" s="160"/>
      <c r="J153" s="160"/>
      <c r="K153" s="447">
        <f>K117-K129</f>
        <v>19583333.333333332</v>
      </c>
      <c r="L153" s="447"/>
      <c r="M153" s="447"/>
      <c r="N153" s="447"/>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6" t="s">
        <v>173</v>
      </c>
      <c r="C166" s="427"/>
      <c r="D166" s="427"/>
      <c r="E166" s="427"/>
      <c r="F166" s="427"/>
      <c r="G166" s="428"/>
      <c r="H166" s="426" t="s">
        <v>174</v>
      </c>
      <c r="I166" s="427"/>
      <c r="J166" s="427"/>
      <c r="K166" s="427"/>
      <c r="L166" s="427"/>
      <c r="M166" s="427"/>
      <c r="N166" s="428"/>
    </row>
    <row r="167" spans="2:21" ht="15" customHeight="1" x14ac:dyDescent="0.25">
      <c r="B167" s="402" t="s">
        <v>176</v>
      </c>
      <c r="C167" s="403"/>
      <c r="D167" s="404" t="s">
        <v>365</v>
      </c>
      <c r="E167" s="405"/>
      <c r="F167" s="405"/>
      <c r="G167" s="406"/>
      <c r="H167" s="402" t="s">
        <v>176</v>
      </c>
      <c r="I167" s="403"/>
      <c r="J167" s="404"/>
      <c r="K167" s="405"/>
      <c r="L167" s="405"/>
      <c r="M167" s="405"/>
      <c r="N167" s="406"/>
      <c r="R167" s="3"/>
      <c r="S167" s="1"/>
      <c r="T167" s="1"/>
      <c r="U167" s="1"/>
    </row>
    <row r="168" spans="2:21" ht="15" customHeight="1" x14ac:dyDescent="0.25">
      <c r="B168" s="439" t="s">
        <v>81</v>
      </c>
      <c r="C168" s="440"/>
      <c r="D168" s="439" t="s">
        <v>186</v>
      </c>
      <c r="E168" s="441"/>
      <c r="F168" s="441"/>
      <c r="G168" s="440"/>
      <c r="H168" s="441" t="s">
        <v>81</v>
      </c>
      <c r="I168" s="440"/>
      <c r="J168" s="439" t="s">
        <v>313</v>
      </c>
      <c r="K168" s="441"/>
      <c r="L168" s="441"/>
      <c r="M168" s="441"/>
      <c r="N168" s="440"/>
      <c r="P168" s="442"/>
      <c r="Q168" s="442"/>
      <c r="R168" s="442"/>
      <c r="S168" s="442"/>
      <c r="T168" s="442"/>
      <c r="U168" s="442"/>
    </row>
    <row r="169" spans="2:21" ht="15.75" x14ac:dyDescent="0.25">
      <c r="B169" s="402" t="s">
        <v>177</v>
      </c>
      <c r="C169" s="403"/>
      <c r="D169" s="439" t="s">
        <v>178</v>
      </c>
      <c r="E169" s="441"/>
      <c r="F169" s="441"/>
      <c r="G169" s="440"/>
      <c r="H169" s="439" t="s">
        <v>177</v>
      </c>
      <c r="I169" s="440"/>
      <c r="J169" s="554" t="s">
        <v>188</v>
      </c>
      <c r="K169" s="555"/>
      <c r="L169" s="555"/>
      <c r="M169" s="555"/>
      <c r="N169" s="556"/>
      <c r="R169" s="1"/>
      <c r="S169" s="1"/>
      <c r="T169" s="1"/>
      <c r="U169" s="1"/>
    </row>
    <row r="170" spans="2:21" ht="18.75" x14ac:dyDescent="0.25">
      <c r="B170" s="430" t="s">
        <v>179</v>
      </c>
      <c r="C170" s="431"/>
      <c r="G170" s="147"/>
      <c r="H170" s="430" t="s">
        <v>179</v>
      </c>
      <c r="I170" s="431"/>
      <c r="K170" s="1"/>
      <c r="L170" s="1"/>
      <c r="M170" s="1"/>
      <c r="N170" s="6"/>
      <c r="R170" s="1"/>
      <c r="S170" s="1"/>
      <c r="T170" s="1"/>
      <c r="U170" s="1"/>
    </row>
    <row r="171" spans="2:21" ht="18.75" x14ac:dyDescent="0.25">
      <c r="B171" s="430"/>
      <c r="C171" s="431"/>
      <c r="G171" s="147"/>
      <c r="H171" s="430"/>
      <c r="I171" s="431"/>
      <c r="K171" s="1"/>
      <c r="L171" s="1"/>
      <c r="M171" s="1"/>
      <c r="N171" s="6"/>
      <c r="R171" s="1"/>
      <c r="S171" s="1"/>
      <c r="T171" s="1"/>
      <c r="U171" s="1"/>
    </row>
    <row r="172" spans="2:21" ht="18.75" x14ac:dyDescent="0.25">
      <c r="B172" s="432"/>
      <c r="C172" s="433"/>
      <c r="D172" s="11"/>
      <c r="E172" s="11"/>
      <c r="F172" s="11"/>
      <c r="G172" s="148"/>
      <c r="H172" s="432"/>
      <c r="I172" s="433"/>
      <c r="J172" s="11"/>
      <c r="K172" s="146"/>
      <c r="L172" s="19"/>
      <c r="M172" s="19"/>
      <c r="N172" s="20"/>
      <c r="Q172" s="418"/>
      <c r="R172" s="418"/>
      <c r="S172" s="418"/>
      <c r="T172" s="418"/>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36" t="s">
        <v>175</v>
      </c>
      <c r="C174" s="437"/>
      <c r="D174" s="437"/>
      <c r="E174" s="437"/>
      <c r="F174" s="437"/>
      <c r="G174" s="437"/>
      <c r="H174" s="437"/>
      <c r="I174" s="437"/>
      <c r="J174" s="437"/>
      <c r="K174" s="437"/>
      <c r="L174" s="437"/>
      <c r="M174" s="437"/>
      <c r="N174" s="438"/>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316</v>
      </c>
      <c r="C3" s="449"/>
      <c r="D3" s="449"/>
      <c r="E3" s="449"/>
      <c r="F3" s="449"/>
      <c r="G3" s="449"/>
      <c r="H3" s="449"/>
      <c r="I3" s="449"/>
      <c r="J3" s="449"/>
      <c r="K3" s="449"/>
      <c r="L3" s="449"/>
      <c r="M3" s="449"/>
      <c r="N3" s="449"/>
    </row>
    <row r="4" spans="2:14" x14ac:dyDescent="0.25">
      <c r="B4" s="450" t="s">
        <v>317</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318</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319</v>
      </c>
      <c r="F18" s="459"/>
      <c r="G18" s="459"/>
      <c r="H18" s="460"/>
      <c r="I18" s="461" t="s">
        <v>5</v>
      </c>
      <c r="J18" s="462"/>
      <c r="K18" s="463"/>
      <c r="L18" s="461" t="s">
        <v>5</v>
      </c>
      <c r="M18" s="462"/>
      <c r="N18" s="463"/>
    </row>
    <row r="19" spans="2:14" x14ac:dyDescent="0.25">
      <c r="B19" s="455" t="s">
        <v>198</v>
      </c>
      <c r="C19" s="456"/>
      <c r="D19" s="457"/>
      <c r="E19" s="458" t="s">
        <v>320</v>
      </c>
      <c r="F19" s="459"/>
      <c r="G19" s="459"/>
      <c r="H19" s="460"/>
      <c r="I19" s="461" t="s">
        <v>321</v>
      </c>
      <c r="J19" s="462"/>
      <c r="K19" s="463"/>
      <c r="L19" s="461" t="s">
        <v>5</v>
      </c>
      <c r="M19" s="462"/>
      <c r="N19" s="463"/>
    </row>
    <row r="20" spans="2:14" x14ac:dyDescent="0.25">
      <c r="B20" s="455" t="s">
        <v>70</v>
      </c>
      <c r="C20" s="456"/>
      <c r="D20" s="457"/>
      <c r="E20" s="458" t="s">
        <v>322</v>
      </c>
      <c r="F20" s="459"/>
      <c r="G20" s="459"/>
      <c r="H20" s="460"/>
      <c r="I20" s="461" t="s">
        <v>323</v>
      </c>
      <c r="J20" s="462"/>
      <c r="K20" s="463"/>
      <c r="L20" s="461" t="s">
        <v>184</v>
      </c>
      <c r="M20" s="462"/>
      <c r="N20" s="463"/>
    </row>
    <row r="21" spans="2:14" x14ac:dyDescent="0.25">
      <c r="B21" s="455" t="s">
        <v>196</v>
      </c>
      <c r="C21" s="456"/>
      <c r="D21" s="457"/>
      <c r="E21" s="458" t="s">
        <v>324</v>
      </c>
      <c r="F21" s="459"/>
      <c r="G21" s="459"/>
      <c r="H21" s="460"/>
      <c r="I21" s="461" t="s">
        <v>325</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5" t="s">
        <v>91</v>
      </c>
      <c r="C45" s="506"/>
      <c r="D45" s="506"/>
      <c r="E45" s="506"/>
      <c r="F45" s="506"/>
      <c r="G45" s="506"/>
      <c r="H45" s="506"/>
      <c r="I45" s="506"/>
      <c r="J45" s="506"/>
      <c r="K45" s="506"/>
      <c r="L45" s="506"/>
      <c r="M45" s="506"/>
      <c r="N45" s="507"/>
    </row>
    <row r="46" spans="2:14" x14ac:dyDescent="0.25">
      <c r="B46" s="490" t="s">
        <v>326</v>
      </c>
      <c r="C46" s="491"/>
      <c r="D46" s="491"/>
      <c r="E46" s="491"/>
      <c r="F46" s="491"/>
      <c r="G46" s="491"/>
      <c r="H46" s="491"/>
      <c r="I46" s="491"/>
      <c r="J46" s="491"/>
      <c r="K46" s="491"/>
      <c r="L46" s="491"/>
      <c r="M46" s="491"/>
      <c r="N46" s="492"/>
    </row>
    <row r="47" spans="2:14" ht="11.25" customHeight="1" x14ac:dyDescent="0.25">
      <c r="B47" s="493"/>
      <c r="C47" s="494"/>
      <c r="D47" s="494"/>
      <c r="E47" s="494"/>
      <c r="F47" s="494"/>
      <c r="G47" s="494"/>
      <c r="H47" s="494"/>
      <c r="I47" s="494"/>
      <c r="J47" s="494"/>
      <c r="K47" s="494"/>
      <c r="L47" s="494"/>
      <c r="M47" s="494"/>
      <c r="N47" s="495"/>
    </row>
    <row r="48" spans="2:14" ht="11.25" hidden="1" customHeight="1" x14ac:dyDescent="0.25">
      <c r="B48" s="493"/>
      <c r="C48" s="494"/>
      <c r="D48" s="494"/>
      <c r="E48" s="494"/>
      <c r="F48" s="494"/>
      <c r="G48" s="494"/>
      <c r="H48" s="494"/>
      <c r="I48" s="494"/>
      <c r="J48" s="494"/>
      <c r="K48" s="494"/>
      <c r="L48" s="494"/>
      <c r="M48" s="494"/>
      <c r="N48" s="495"/>
    </row>
    <row r="49" spans="2:14" ht="6.75" hidden="1" customHeight="1" x14ac:dyDescent="0.25">
      <c r="B49" s="493"/>
      <c r="C49" s="494"/>
      <c r="D49" s="494"/>
      <c r="E49" s="494"/>
      <c r="F49" s="494"/>
      <c r="G49" s="494"/>
      <c r="H49" s="494"/>
      <c r="I49" s="494"/>
      <c r="J49" s="494"/>
      <c r="K49" s="494"/>
      <c r="L49" s="494"/>
      <c r="M49" s="494"/>
      <c r="N49" s="495"/>
    </row>
    <row r="50" spans="2:14" hidden="1" x14ac:dyDescent="0.25">
      <c r="B50" s="493"/>
      <c r="C50" s="494"/>
      <c r="D50" s="494"/>
      <c r="E50" s="494"/>
      <c r="F50" s="494"/>
      <c r="G50" s="494"/>
      <c r="H50" s="494"/>
      <c r="I50" s="494"/>
      <c r="J50" s="494"/>
      <c r="K50" s="494"/>
      <c r="L50" s="494"/>
      <c r="M50" s="494"/>
      <c r="N50" s="495"/>
    </row>
    <row r="51" spans="2:14" ht="1.5" customHeight="1" x14ac:dyDescent="0.25">
      <c r="B51" s="493"/>
      <c r="C51" s="494"/>
      <c r="D51" s="494"/>
      <c r="E51" s="494"/>
      <c r="F51" s="494"/>
      <c r="G51" s="494"/>
      <c r="H51" s="494"/>
      <c r="I51" s="494"/>
      <c r="J51" s="494"/>
      <c r="K51" s="494"/>
      <c r="L51" s="494"/>
      <c r="M51" s="494"/>
      <c r="N51" s="495"/>
    </row>
    <row r="52" spans="2:14" ht="1.5" customHeight="1" thickBot="1" x14ac:dyDescent="0.3">
      <c r="B52" s="496"/>
      <c r="C52" s="497"/>
      <c r="D52" s="497"/>
      <c r="E52" s="497"/>
      <c r="F52" s="497"/>
      <c r="G52" s="497"/>
      <c r="H52" s="497"/>
      <c r="I52" s="497"/>
      <c r="J52" s="497"/>
      <c r="K52" s="497"/>
      <c r="L52" s="497"/>
      <c r="M52" s="497"/>
      <c r="N52" s="498"/>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5" t="s">
        <v>91</v>
      </c>
      <c r="C64" s="506"/>
      <c r="D64" s="506"/>
      <c r="E64" s="506"/>
      <c r="F64" s="506"/>
      <c r="G64" s="506"/>
      <c r="H64" s="506"/>
      <c r="I64" s="506"/>
      <c r="J64" s="506"/>
      <c r="K64" s="506"/>
      <c r="L64" s="506"/>
      <c r="M64" s="506"/>
      <c r="N64" s="507"/>
    </row>
    <row r="65" spans="2:14" x14ac:dyDescent="0.25">
      <c r="B65" s="490" t="s">
        <v>343</v>
      </c>
      <c r="C65" s="491"/>
      <c r="D65" s="491"/>
      <c r="E65" s="491"/>
      <c r="F65" s="491"/>
      <c r="G65" s="491"/>
      <c r="H65" s="491"/>
      <c r="I65" s="491"/>
      <c r="J65" s="491"/>
      <c r="K65" s="491"/>
      <c r="L65" s="491"/>
      <c r="M65" s="491"/>
      <c r="N65" s="492"/>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ht="3" customHeight="1" x14ac:dyDescent="0.25">
      <c r="B69" s="493"/>
      <c r="C69" s="494"/>
      <c r="D69" s="494"/>
      <c r="E69" s="494"/>
      <c r="F69" s="494"/>
      <c r="G69" s="494"/>
      <c r="H69" s="494"/>
      <c r="I69" s="494"/>
      <c r="J69" s="494"/>
      <c r="K69" s="494"/>
      <c r="L69" s="494"/>
      <c r="M69" s="494"/>
      <c r="N69" s="495"/>
    </row>
    <row r="70" spans="2:14" ht="13.5" customHeight="1" x14ac:dyDescent="0.25">
      <c r="B70" s="493"/>
      <c r="C70" s="494"/>
      <c r="D70" s="494"/>
      <c r="E70" s="494"/>
      <c r="F70" s="494"/>
      <c r="G70" s="494"/>
      <c r="H70" s="494"/>
      <c r="I70" s="494"/>
      <c r="J70" s="494"/>
      <c r="K70" s="494"/>
      <c r="L70" s="494"/>
      <c r="M70" s="494"/>
      <c r="N70" s="495"/>
    </row>
    <row r="71" spans="2:14" hidden="1" x14ac:dyDescent="0.25">
      <c r="B71" s="493"/>
      <c r="C71" s="494"/>
      <c r="D71" s="494"/>
      <c r="E71" s="494"/>
      <c r="F71" s="494"/>
      <c r="G71" s="494"/>
      <c r="H71" s="494"/>
      <c r="I71" s="494"/>
      <c r="J71" s="494"/>
      <c r="K71" s="494"/>
      <c r="L71" s="494"/>
      <c r="M71" s="494"/>
      <c r="N71" s="495"/>
    </row>
    <row r="72" spans="2:14" ht="36.75" customHeight="1" thickBot="1" x14ac:dyDescent="0.3">
      <c r="B72" s="496"/>
      <c r="C72" s="497"/>
      <c r="D72" s="497"/>
      <c r="E72" s="497"/>
      <c r="F72" s="497"/>
      <c r="G72" s="497"/>
      <c r="H72" s="497"/>
      <c r="I72" s="497"/>
      <c r="J72" s="497"/>
      <c r="K72" s="497"/>
      <c r="L72" s="497"/>
      <c r="M72" s="497"/>
      <c r="N72" s="498"/>
    </row>
    <row r="73" spans="2:14" ht="9.75" customHeight="1" x14ac:dyDescent="0.25"/>
    <row r="74" spans="2:14" ht="16.5" thickBot="1" x14ac:dyDescent="0.3">
      <c r="B74" s="99" t="s">
        <v>107</v>
      </c>
      <c r="C74" s="100"/>
      <c r="D74" s="100"/>
      <c r="E74" s="23"/>
      <c r="F74" s="23"/>
      <c r="G74" s="23"/>
      <c r="H74" s="23"/>
    </row>
    <row r="75" spans="2:14" ht="15.75" thickBot="1" x14ac:dyDescent="0.3">
      <c r="B75" s="499" t="s">
        <v>91</v>
      </c>
      <c r="C75" s="500"/>
      <c r="D75" s="500"/>
      <c r="E75" s="500"/>
      <c r="F75" s="500"/>
      <c r="G75" s="500"/>
      <c r="H75" s="500"/>
      <c r="I75" s="500"/>
      <c r="J75" s="500"/>
      <c r="K75" s="500"/>
      <c r="L75" s="500"/>
      <c r="M75" s="500"/>
      <c r="N75" s="501"/>
    </row>
    <row r="76" spans="2:14" x14ac:dyDescent="0.25">
      <c r="B76" s="490" t="s">
        <v>327</v>
      </c>
      <c r="C76" s="491"/>
      <c r="D76" s="491"/>
      <c r="E76" s="491"/>
      <c r="F76" s="491"/>
      <c r="G76" s="491"/>
      <c r="H76" s="491"/>
      <c r="I76" s="491"/>
      <c r="J76" s="491"/>
      <c r="K76" s="491"/>
      <c r="L76" s="491"/>
      <c r="M76" s="491"/>
      <c r="N76" s="492"/>
    </row>
    <row r="77" spans="2:14" ht="4.5" customHeight="1" x14ac:dyDescent="0.25">
      <c r="B77" s="493"/>
      <c r="C77" s="494"/>
      <c r="D77" s="494"/>
      <c r="E77" s="494"/>
      <c r="F77" s="494"/>
      <c r="G77" s="494"/>
      <c r="H77" s="494"/>
      <c r="I77" s="494"/>
      <c r="J77" s="494"/>
      <c r="K77" s="494"/>
      <c r="L77" s="494"/>
      <c r="M77" s="494"/>
      <c r="N77" s="495"/>
    </row>
    <row r="78" spans="2:14" ht="26.25" customHeight="1" thickBot="1" x14ac:dyDescent="0.3">
      <c r="B78" s="496"/>
      <c r="C78" s="497"/>
      <c r="D78" s="497"/>
      <c r="E78" s="497"/>
      <c r="F78" s="497"/>
      <c r="G78" s="497"/>
      <c r="H78" s="497"/>
      <c r="I78" s="497"/>
      <c r="J78" s="497"/>
      <c r="K78" s="497"/>
      <c r="L78" s="497"/>
      <c r="M78" s="497"/>
      <c r="N78" s="498"/>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08" t="s">
        <v>243</v>
      </c>
      <c r="C82" s="509"/>
      <c r="D82" s="509"/>
      <c r="E82" s="509"/>
      <c r="F82" s="509"/>
      <c r="G82" s="509"/>
      <c r="H82" s="509"/>
      <c r="I82" s="509"/>
      <c r="J82" s="509"/>
      <c r="K82" s="509"/>
      <c r="L82" s="509"/>
      <c r="M82" s="509"/>
      <c r="N82" s="510"/>
    </row>
    <row r="83" spans="1:14" ht="13.5" customHeight="1" x14ac:dyDescent="0.25">
      <c r="B83" s="511" t="s">
        <v>244</v>
      </c>
      <c r="C83" s="511"/>
      <c r="D83" s="511"/>
      <c r="E83" s="511"/>
      <c r="F83" s="511"/>
      <c r="G83" s="511"/>
      <c r="H83" s="511"/>
      <c r="I83" s="511" t="s">
        <v>245</v>
      </c>
      <c r="J83" s="511"/>
      <c r="K83" s="511"/>
      <c r="L83" s="511"/>
      <c r="M83" s="511"/>
      <c r="N83" s="511"/>
    </row>
    <row r="84" spans="1:14" ht="13.5" customHeight="1" x14ac:dyDescent="0.25">
      <c r="B84" s="511" t="s">
        <v>246</v>
      </c>
      <c r="C84" s="511"/>
      <c r="D84" s="511"/>
      <c r="E84" s="511" t="s">
        <v>247</v>
      </c>
      <c r="F84" s="511"/>
      <c r="G84" s="511"/>
      <c r="H84" s="511"/>
      <c r="I84" s="511" t="s">
        <v>246</v>
      </c>
      <c r="J84" s="511"/>
      <c r="K84" s="511" t="s">
        <v>247</v>
      </c>
      <c r="L84" s="511"/>
      <c r="M84" s="511"/>
      <c r="N84" s="511"/>
    </row>
    <row r="85" spans="1:14" ht="13.5" customHeight="1" x14ac:dyDescent="0.25">
      <c r="B85" s="511" t="s">
        <v>329</v>
      </c>
      <c r="C85" s="511"/>
      <c r="D85" s="511"/>
      <c r="E85" s="519">
        <v>405600000</v>
      </c>
      <c r="F85" s="519"/>
      <c r="G85" s="519"/>
      <c r="H85" s="519"/>
      <c r="I85" s="511" t="s">
        <v>329</v>
      </c>
      <c r="J85" s="511"/>
      <c r="K85" s="519">
        <v>405366418</v>
      </c>
      <c r="L85" s="519"/>
      <c r="M85" s="519"/>
      <c r="N85" s="519"/>
    </row>
    <row r="86" spans="1:14" ht="13.5" customHeight="1" x14ac:dyDescent="0.25">
      <c r="B86" s="511" t="s">
        <v>330</v>
      </c>
      <c r="C86" s="511"/>
      <c r="D86" s="511"/>
      <c r="E86" s="519">
        <v>235228600</v>
      </c>
      <c r="F86" s="519"/>
      <c r="G86" s="519"/>
      <c r="H86" s="519"/>
      <c r="I86" s="511" t="s">
        <v>330</v>
      </c>
      <c r="J86" s="511"/>
      <c r="K86" s="519">
        <v>204541009</v>
      </c>
      <c r="L86" s="519"/>
      <c r="M86" s="519"/>
      <c r="N86" s="519"/>
    </row>
    <row r="87" spans="1:14" ht="13.5" customHeight="1" x14ac:dyDescent="0.25">
      <c r="B87" s="511" t="s">
        <v>331</v>
      </c>
      <c r="C87" s="511"/>
      <c r="D87" s="511"/>
      <c r="E87" s="519">
        <v>86600859</v>
      </c>
      <c r="F87" s="519"/>
      <c r="G87" s="519"/>
      <c r="H87" s="519"/>
      <c r="I87" s="511" t="s">
        <v>331</v>
      </c>
      <c r="J87" s="511"/>
      <c r="K87" s="519">
        <v>117535731</v>
      </c>
      <c r="L87" s="519"/>
      <c r="M87" s="519"/>
      <c r="N87" s="519"/>
    </row>
    <row r="88" spans="1:14" ht="13.5" customHeight="1" x14ac:dyDescent="0.25">
      <c r="B88" s="515" t="s">
        <v>251</v>
      </c>
      <c r="C88" s="515"/>
      <c r="D88" s="515"/>
      <c r="E88" s="516">
        <f>SUM(E85:H87)</f>
        <v>727429459</v>
      </c>
      <c r="F88" s="515"/>
      <c r="G88" s="515"/>
      <c r="H88" s="515"/>
      <c r="I88" s="515" t="s">
        <v>251</v>
      </c>
      <c r="J88" s="515"/>
      <c r="K88" s="516">
        <f>SUM(K85:N87)</f>
        <v>727443158</v>
      </c>
      <c r="L88" s="515"/>
      <c r="M88" s="515"/>
      <c r="N88" s="515"/>
    </row>
    <row r="89" spans="1:14" ht="13.5" customHeight="1" x14ac:dyDescent="0.25">
      <c r="B89" s="517" t="s">
        <v>252</v>
      </c>
      <c r="C89" s="517"/>
      <c r="D89" s="517"/>
      <c r="E89" s="518">
        <f>E88/3</f>
        <v>242476486.33333334</v>
      </c>
      <c r="F89" s="518"/>
      <c r="G89" s="518"/>
      <c r="H89" s="518"/>
      <c r="I89" s="517" t="s">
        <v>252</v>
      </c>
      <c r="J89" s="517"/>
      <c r="K89" s="518">
        <f>K88/3</f>
        <v>242481052.66666666</v>
      </c>
      <c r="L89" s="518"/>
      <c r="M89" s="518"/>
      <c r="N89" s="518"/>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2" t="s">
        <v>42</v>
      </c>
      <c r="C92" s="503"/>
      <c r="D92" s="503"/>
      <c r="E92" s="503"/>
      <c r="F92" s="503"/>
      <c r="G92" s="503"/>
      <c r="H92" s="503"/>
      <c r="I92" s="503"/>
      <c r="J92" s="503"/>
      <c r="K92" s="503"/>
      <c r="L92" s="503"/>
      <c r="M92" s="503"/>
      <c r="N92" s="504"/>
    </row>
    <row r="93" spans="1:14" x14ac:dyDescent="0.25">
      <c r="A93" s="32"/>
      <c r="B93" s="481" t="s">
        <v>22</v>
      </c>
      <c r="C93" s="482"/>
      <c r="D93" s="483"/>
      <c r="E93" s="484" t="s">
        <v>21</v>
      </c>
      <c r="F93" s="485"/>
      <c r="G93" s="51" t="s">
        <v>35</v>
      </c>
      <c r="H93" s="484" t="s">
        <v>54</v>
      </c>
      <c r="I93" s="486"/>
      <c r="J93" s="486"/>
      <c r="K93" s="485"/>
      <c r="L93" s="486" t="s">
        <v>18</v>
      </c>
      <c r="M93" s="486"/>
      <c r="N93" s="485"/>
    </row>
    <row r="94" spans="1:14" ht="15.75" x14ac:dyDescent="0.25">
      <c r="B94" s="595" t="s">
        <v>314</v>
      </c>
      <c r="C94" s="596"/>
      <c r="D94" s="597"/>
      <c r="E94" s="598" t="s">
        <v>214</v>
      </c>
      <c r="F94" s="598"/>
      <c r="G94" s="210" t="s">
        <v>215</v>
      </c>
      <c r="H94" s="478">
        <v>30455172</v>
      </c>
      <c r="I94" s="479"/>
      <c r="J94" s="479"/>
      <c r="K94" s="480"/>
      <c r="L94" s="479">
        <v>10546700</v>
      </c>
      <c r="M94" s="479"/>
      <c r="N94" s="480"/>
    </row>
    <row r="95" spans="1:14" ht="15.75" x14ac:dyDescent="0.25">
      <c r="B95" s="587" t="s">
        <v>213</v>
      </c>
      <c r="C95" s="588"/>
      <c r="D95" s="589"/>
      <c r="E95" s="590" t="s">
        <v>214</v>
      </c>
      <c r="F95" s="590"/>
      <c r="G95" s="50" t="s">
        <v>215</v>
      </c>
      <c r="H95" s="561">
        <v>250000000</v>
      </c>
      <c r="I95" s="562"/>
      <c r="J95" s="562"/>
      <c r="K95" s="563"/>
      <c r="L95" s="562">
        <v>1400000</v>
      </c>
      <c r="M95" s="562"/>
      <c r="N95" s="563"/>
    </row>
    <row r="96" spans="1:14" ht="15.75" x14ac:dyDescent="0.25">
      <c r="B96" s="587"/>
      <c r="C96" s="588"/>
      <c r="D96" s="589"/>
      <c r="E96" s="590"/>
      <c r="F96" s="590"/>
      <c r="G96" s="50"/>
      <c r="H96" s="561"/>
      <c r="I96" s="562"/>
      <c r="J96" s="562"/>
      <c r="K96" s="563"/>
      <c r="L96" s="562"/>
      <c r="M96" s="562"/>
      <c r="N96" s="563"/>
    </row>
    <row r="97" spans="2:15" ht="15.75" x14ac:dyDescent="0.25">
      <c r="B97" s="587"/>
      <c r="C97" s="588"/>
      <c r="D97" s="589"/>
      <c r="E97" s="590"/>
      <c r="F97" s="590"/>
      <c r="G97" s="50"/>
      <c r="H97" s="561"/>
      <c r="I97" s="562"/>
      <c r="J97" s="562"/>
      <c r="K97" s="563"/>
      <c r="L97" s="562"/>
      <c r="M97" s="562"/>
      <c r="N97" s="563"/>
    </row>
    <row r="98" spans="2:15" x14ac:dyDescent="0.25">
      <c r="B98" s="28"/>
      <c r="C98" s="28"/>
      <c r="D98" s="28"/>
      <c r="E98" s="29"/>
      <c r="F98" s="30" t="s">
        <v>20</v>
      </c>
      <c r="G98" s="42"/>
      <c r="H98" s="381">
        <f>SUM(H94:K97)-H94</f>
        <v>250000000</v>
      </c>
      <c r="I98" s="382"/>
      <c r="J98" s="382"/>
      <c r="K98" s="383"/>
      <c r="L98" s="381">
        <f>SUM(L94:N97)-L94</f>
        <v>1400000</v>
      </c>
      <c r="M98" s="382"/>
      <c r="N98" s="383"/>
    </row>
    <row r="99" spans="2:15" ht="10.5" customHeight="1" x14ac:dyDescent="0.25"/>
    <row r="100" spans="2:15" x14ac:dyDescent="0.25">
      <c r="B100" s="9" t="s">
        <v>41</v>
      </c>
      <c r="F100" s="5"/>
      <c r="G100" s="1"/>
      <c r="H100" s="1"/>
      <c r="I100" s="1"/>
      <c r="J100" s="1"/>
      <c r="K100" s="377"/>
      <c r="L100" s="377"/>
      <c r="M100" s="377"/>
      <c r="N100" s="377"/>
      <c r="O100" s="1"/>
    </row>
    <row r="101" spans="2:15" x14ac:dyDescent="0.25">
      <c r="B101" s="35" t="s">
        <v>328</v>
      </c>
      <c r="D101" s="46"/>
      <c r="E101" s="4" t="s">
        <v>342</v>
      </c>
      <c r="F101" s="5"/>
      <c r="G101" s="1"/>
      <c r="H101" s="1"/>
      <c r="I101" s="1"/>
      <c r="J101" s="1"/>
      <c r="K101" s="377">
        <f>E89</f>
        <v>242476486.33333334</v>
      </c>
      <c r="L101" s="377"/>
      <c r="M101" s="377"/>
      <c r="N101" s="377"/>
      <c r="O101" s="1"/>
    </row>
    <row r="102" spans="2:15" ht="15" customHeight="1" x14ac:dyDescent="0.25">
      <c r="B102" s="4" t="s">
        <v>3</v>
      </c>
      <c r="F102" s="7"/>
      <c r="K102" s="388">
        <v>25</v>
      </c>
      <c r="L102" s="388"/>
      <c r="M102" s="388"/>
      <c r="N102" s="15" t="s">
        <v>2</v>
      </c>
      <c r="O102" s="1"/>
    </row>
    <row r="103" spans="2:15" x14ac:dyDescent="0.25">
      <c r="B103" s="43" t="s">
        <v>16</v>
      </c>
      <c r="F103" s="5"/>
      <c r="G103" s="1"/>
      <c r="H103" s="1"/>
      <c r="I103" s="1"/>
      <c r="J103" s="1"/>
      <c r="K103" s="377">
        <f>K101*75%</f>
        <v>181857364.75</v>
      </c>
      <c r="L103" s="377"/>
      <c r="M103" s="377"/>
      <c r="N103" s="377"/>
      <c r="O103" s="1"/>
    </row>
    <row r="104" spans="2:15" ht="15" customHeight="1" x14ac:dyDescent="0.25">
      <c r="B104" s="9" t="s">
        <v>195</v>
      </c>
      <c r="K104" s="387">
        <f>K101*K102/100</f>
        <v>60619121.583333343</v>
      </c>
      <c r="L104" s="387"/>
      <c r="M104" s="387"/>
      <c r="N104" s="387"/>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76">
        <f>K104</f>
        <v>60619121.583333343</v>
      </c>
      <c r="L106" s="376"/>
      <c r="M106" s="376"/>
      <c r="N106" s="376"/>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77">
        <v>15000000</v>
      </c>
      <c r="L109" s="377"/>
      <c r="M109" s="377"/>
      <c r="N109" s="377"/>
    </row>
    <row r="110" spans="2:15" ht="3.75" customHeight="1" x14ac:dyDescent="0.25">
      <c r="C110" s="8"/>
      <c r="D110" s="8"/>
      <c r="E110" s="8"/>
      <c r="K110" s="377"/>
      <c r="L110" s="377"/>
      <c r="M110" s="377"/>
      <c r="N110" s="377"/>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389">
        <f>K109+K110</f>
        <v>15000000</v>
      </c>
      <c r="L112" s="389"/>
      <c r="M112" s="389"/>
      <c r="N112" s="389"/>
    </row>
    <row r="113" spans="2:14" ht="2.25" customHeight="1" x14ac:dyDescent="0.25">
      <c r="B113" s="9"/>
      <c r="C113" s="26"/>
      <c r="D113" s="26"/>
      <c r="E113" s="26"/>
      <c r="F113" s="5"/>
      <c r="K113" s="45"/>
      <c r="L113" s="45"/>
      <c r="M113" s="45"/>
      <c r="N113" s="45"/>
    </row>
    <row r="114" spans="2:14" x14ac:dyDescent="0.25">
      <c r="B114" s="4" t="s">
        <v>4</v>
      </c>
      <c r="C114" s="8"/>
      <c r="D114" s="8"/>
      <c r="E114" s="8"/>
      <c r="K114" s="377">
        <v>5000000</v>
      </c>
      <c r="L114" s="377"/>
      <c r="M114" s="377"/>
      <c r="N114" s="377"/>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392">
        <f>K106-K112-K114</f>
        <v>40619121.583333343</v>
      </c>
      <c r="L116" s="392"/>
      <c r="M116" s="392"/>
      <c r="N116" s="393"/>
    </row>
    <row r="117" spans="2:14" ht="12" customHeight="1" x14ac:dyDescent="0.25">
      <c r="B117" s="8"/>
      <c r="C117" s="8"/>
      <c r="D117" s="8"/>
      <c r="E117" s="8"/>
      <c r="J117" s="27"/>
      <c r="K117" s="15"/>
      <c r="L117" s="15"/>
      <c r="M117" s="15"/>
      <c r="N117" s="15"/>
    </row>
    <row r="118" spans="2:14" customFormat="1" x14ac:dyDescent="0.25">
      <c r="B118" s="394" t="s">
        <v>37</v>
      </c>
      <c r="C118" s="395"/>
      <c r="D118" s="395"/>
      <c r="E118" s="395"/>
      <c r="F118" s="395"/>
      <c r="G118" s="395"/>
      <c r="H118" s="395"/>
      <c r="I118" s="395"/>
      <c r="J118" s="395"/>
      <c r="K118" s="395"/>
      <c r="L118" s="395"/>
      <c r="M118" s="395"/>
      <c r="N118" s="396"/>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397">
        <f>K116</f>
        <v>40619121.583333343</v>
      </c>
      <c r="D120" s="398"/>
      <c r="E120" s="398"/>
      <c r="F120" s="398"/>
      <c r="G120" s="399" t="s">
        <v>11</v>
      </c>
      <c r="H120" s="399">
        <v>1</v>
      </c>
      <c r="I120" s="412">
        <f>C120/C121*H120</f>
        <v>2.0242087167774092</v>
      </c>
      <c r="J120" s="413"/>
      <c r="K120" s="1"/>
      <c r="L120" s="1"/>
      <c r="M120" s="1"/>
      <c r="N120" s="6"/>
    </row>
    <row r="121" spans="2:14" customFormat="1" x14ac:dyDescent="0.25">
      <c r="B121" s="31"/>
      <c r="C121" s="416">
        <f>L98+K125</f>
        <v>20066666.666666668</v>
      </c>
      <c r="D121" s="417"/>
      <c r="E121" s="417"/>
      <c r="F121" s="417"/>
      <c r="G121" s="399"/>
      <c r="H121" s="399"/>
      <c r="I121" s="414"/>
      <c r="J121" s="415"/>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390" t="s">
        <v>10</v>
      </c>
      <c r="K124" s="390"/>
      <c r="L124" s="390"/>
      <c r="M124" s="390"/>
      <c r="N124" s="390"/>
    </row>
    <row r="125" spans="2:14" ht="16.5" thickBot="1" x14ac:dyDescent="0.3">
      <c r="B125" s="9" t="s">
        <v>17</v>
      </c>
      <c r="C125" s="1"/>
      <c r="D125" s="1"/>
      <c r="E125" s="418">
        <v>200000000</v>
      </c>
      <c r="F125" s="418"/>
      <c r="G125" s="418"/>
      <c r="H125" s="1"/>
      <c r="I125" s="9"/>
      <c r="J125" s="166" t="s">
        <v>26</v>
      </c>
      <c r="K125" s="419">
        <f>(((((E126*(E127/12))*E125)/100)+E125)/E127)</f>
        <v>18666666.666666668</v>
      </c>
      <c r="L125" s="419"/>
      <c r="M125" s="419"/>
      <c r="N125" s="419"/>
    </row>
    <row r="126" spans="2:14" ht="19.5" thickBot="1" x14ac:dyDescent="0.3">
      <c r="B126" s="9" t="s">
        <v>1</v>
      </c>
      <c r="C126" s="15"/>
      <c r="D126" s="15"/>
      <c r="E126" s="167">
        <v>12</v>
      </c>
      <c r="F126" s="216">
        <v>12</v>
      </c>
      <c r="G126" s="173">
        <v>12</v>
      </c>
      <c r="H126" s="173">
        <v>0</v>
      </c>
      <c r="I126" s="12" t="s">
        <v>2</v>
      </c>
      <c r="J126" s="218" t="s">
        <v>24</v>
      </c>
      <c r="K126" s="420">
        <f>(((((F126*(F127/12))*E125)/100)+E125)/F127)</f>
        <v>10333333.333333334</v>
      </c>
      <c r="L126" s="420"/>
      <c r="M126" s="420"/>
      <c r="N126" s="421"/>
    </row>
    <row r="127" spans="2:14" ht="15" customHeight="1" thickBot="1" x14ac:dyDescent="0.3">
      <c r="B127" s="9" t="s">
        <v>9</v>
      </c>
      <c r="C127" s="15"/>
      <c r="D127" s="15"/>
      <c r="E127" s="168">
        <v>12</v>
      </c>
      <c r="F127" s="159">
        <v>24</v>
      </c>
      <c r="G127" s="174">
        <v>36</v>
      </c>
      <c r="H127" s="174">
        <v>48</v>
      </c>
      <c r="I127" s="36"/>
      <c r="J127" s="171" t="s">
        <v>25</v>
      </c>
      <c r="K127" s="550">
        <f>(((((G126*(G127/12))*E125)/100)+E125)/G127)</f>
        <v>7555555.555555556</v>
      </c>
      <c r="L127" s="550"/>
      <c r="M127" s="550"/>
      <c r="N127" s="550"/>
    </row>
    <row r="128" spans="2:14" x14ac:dyDescent="0.25">
      <c r="B128" s="9"/>
      <c r="C128" s="15"/>
      <c r="D128" s="15"/>
      <c r="E128" s="13"/>
      <c r="F128" s="13"/>
      <c r="G128" s="13"/>
      <c r="H128" s="9"/>
      <c r="I128" s="9"/>
      <c r="J128" s="171" t="s">
        <v>190</v>
      </c>
      <c r="K128" s="557">
        <f>(((((H126*(H127/12))*E125)/100)+E125)/H127)</f>
        <v>4166666.6666666665</v>
      </c>
      <c r="L128" s="557"/>
      <c r="M128" s="557"/>
      <c r="N128" s="557"/>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77">
        <v>120000000</v>
      </c>
      <c r="F130" s="377"/>
      <c r="G130" s="377"/>
      <c r="H130" s="9"/>
      <c r="I130" s="9"/>
      <c r="J130" s="217" t="s">
        <v>311</v>
      </c>
      <c r="K130" s="217"/>
      <c r="L130" s="217"/>
      <c r="M130" s="217"/>
      <c r="N130" s="217"/>
    </row>
    <row r="131" spans="2:15" ht="15" customHeight="1" x14ac:dyDescent="0.25">
      <c r="B131" s="9" t="s">
        <v>7</v>
      </c>
      <c r="C131" s="15"/>
      <c r="D131" s="15"/>
      <c r="E131" s="552">
        <v>80</v>
      </c>
      <c r="F131" s="552"/>
      <c r="G131" s="18" t="s">
        <v>2</v>
      </c>
      <c r="H131" s="9"/>
      <c r="I131" s="9"/>
      <c r="J131" s="217" t="s">
        <v>339</v>
      </c>
      <c r="K131" s="217"/>
      <c r="L131" s="217"/>
      <c r="M131" s="217"/>
      <c r="N131" s="217"/>
    </row>
    <row r="132" spans="2:15" ht="18.75" customHeight="1" x14ac:dyDescent="0.25">
      <c r="B132" s="9" t="s">
        <v>8</v>
      </c>
      <c r="C132" s="15"/>
      <c r="D132" s="15"/>
      <c r="E132" s="377">
        <f>E130*E131/100</f>
        <v>96000000</v>
      </c>
      <c r="F132" s="377"/>
      <c r="G132" s="377"/>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84" t="s">
        <v>333</v>
      </c>
      <c r="H135" s="385"/>
      <c r="I135" s="385"/>
      <c r="J135" s="385"/>
      <c r="K135" s="385"/>
      <c r="L135" s="385"/>
      <c r="M135" s="385"/>
      <c r="N135" s="385"/>
      <c r="O135" s="386"/>
    </row>
    <row r="136" spans="2:15" ht="16.5" thickBot="1" x14ac:dyDescent="0.3">
      <c r="B136" s="57" t="s">
        <v>49</v>
      </c>
      <c r="C136" s="8"/>
      <c r="D136" s="5"/>
      <c r="E136" s="8"/>
      <c r="G136" s="384" t="s">
        <v>334</v>
      </c>
      <c r="H136" s="385"/>
      <c r="I136" s="385"/>
      <c r="J136" s="385"/>
      <c r="K136" s="385"/>
      <c r="L136" s="385"/>
      <c r="M136" s="385"/>
      <c r="N136" s="385"/>
      <c r="O136" s="386"/>
    </row>
    <row r="137" spans="2:15" ht="16.5" thickBot="1" x14ac:dyDescent="0.3">
      <c r="B137" s="57" t="s">
        <v>51</v>
      </c>
      <c r="C137" s="8"/>
      <c r="D137" s="5"/>
      <c r="E137" s="8"/>
      <c r="G137" s="384" t="s">
        <v>335</v>
      </c>
      <c r="H137" s="385"/>
      <c r="I137" s="385"/>
      <c r="J137" s="385"/>
      <c r="K137" s="385"/>
      <c r="L137" s="385"/>
      <c r="M137" s="385"/>
      <c r="N137" s="385"/>
      <c r="O137" s="386"/>
    </row>
    <row r="138" spans="2:15" ht="16.5" thickBot="1" x14ac:dyDescent="0.3">
      <c r="B138" s="57" t="s">
        <v>50</v>
      </c>
      <c r="C138" s="8"/>
      <c r="D138" s="5"/>
      <c r="E138" s="8"/>
      <c r="G138" s="384">
        <v>2010</v>
      </c>
      <c r="H138" s="385"/>
      <c r="I138" s="385"/>
      <c r="J138" s="385"/>
      <c r="K138" s="385"/>
      <c r="L138" s="385"/>
      <c r="M138" s="385"/>
      <c r="N138" s="385"/>
      <c r="O138" s="386"/>
    </row>
    <row r="139" spans="2:15" ht="16.5" thickBot="1" x14ac:dyDescent="0.3">
      <c r="B139" s="57" t="s">
        <v>48</v>
      </c>
      <c r="C139" s="8"/>
      <c r="D139" s="5"/>
      <c r="E139" s="8"/>
      <c r="G139" s="384" t="s">
        <v>336</v>
      </c>
      <c r="H139" s="385"/>
      <c r="I139" s="385"/>
      <c r="J139" s="385"/>
      <c r="K139" s="385"/>
      <c r="L139" s="385"/>
      <c r="M139" s="385"/>
      <c r="N139" s="385"/>
      <c r="O139" s="386"/>
    </row>
    <row r="140" spans="2:15" ht="16.5" thickBot="1" x14ac:dyDescent="0.3">
      <c r="B140" s="57" t="s">
        <v>53</v>
      </c>
      <c r="C140" s="8"/>
      <c r="D140" s="5"/>
      <c r="E140" s="8"/>
      <c r="G140" s="384" t="s">
        <v>337</v>
      </c>
      <c r="H140" s="385"/>
      <c r="I140" s="385"/>
      <c r="J140" s="385"/>
      <c r="K140" s="385"/>
      <c r="L140" s="385"/>
      <c r="M140" s="385"/>
      <c r="N140" s="385"/>
      <c r="O140" s="386"/>
    </row>
    <row r="141" spans="2:15" ht="16.5" thickBot="1" x14ac:dyDescent="0.3">
      <c r="B141" s="57" t="s">
        <v>46</v>
      </c>
      <c r="C141" s="8"/>
      <c r="D141" s="5"/>
      <c r="E141" s="8"/>
      <c r="G141" s="384" t="s">
        <v>338</v>
      </c>
      <c r="H141" s="385"/>
      <c r="I141" s="385"/>
      <c r="J141" s="385"/>
      <c r="K141" s="385"/>
      <c r="L141" s="385"/>
      <c r="M141" s="385"/>
      <c r="N141" s="385"/>
      <c r="O141" s="386"/>
    </row>
    <row r="142" spans="2:15" ht="16.5" thickBot="1" x14ac:dyDescent="0.3">
      <c r="B142" s="57" t="s">
        <v>52</v>
      </c>
      <c r="C142" s="8"/>
      <c r="D142" s="5"/>
      <c r="E142" s="8"/>
      <c r="G142" s="384" t="s">
        <v>332</v>
      </c>
      <c r="H142" s="385"/>
      <c r="I142" s="385"/>
      <c r="J142" s="385"/>
      <c r="K142" s="385"/>
      <c r="L142" s="385"/>
      <c r="M142" s="385"/>
      <c r="N142" s="385"/>
      <c r="O142" s="386"/>
    </row>
    <row r="143" spans="2:15" ht="16.5" thickBot="1" x14ac:dyDescent="0.3">
      <c r="B143" s="57" t="s">
        <v>180</v>
      </c>
      <c r="C143" s="8"/>
      <c r="D143" s="5"/>
      <c r="E143" s="8"/>
      <c r="G143" s="409">
        <f>E130</f>
        <v>120000000</v>
      </c>
      <c r="H143" s="410"/>
      <c r="I143" s="410"/>
      <c r="J143" s="410"/>
      <c r="K143" s="410"/>
      <c r="L143" s="410"/>
      <c r="M143" s="410"/>
      <c r="N143" s="410"/>
      <c r="O143" s="411"/>
    </row>
    <row r="144" spans="2:15" ht="16.5" thickBot="1" x14ac:dyDescent="0.3">
      <c r="B144" s="57" t="s">
        <v>191</v>
      </c>
      <c r="C144" s="8"/>
      <c r="D144" s="5"/>
      <c r="E144" s="8"/>
      <c r="G144" s="594" t="s">
        <v>290</v>
      </c>
      <c r="H144" s="410"/>
      <c r="I144" s="410"/>
      <c r="J144" s="410"/>
      <c r="K144" s="410"/>
      <c r="L144" s="410"/>
      <c r="M144" s="410"/>
      <c r="N144" s="410"/>
      <c r="O144" s="411"/>
    </row>
    <row r="145" spans="2:15" ht="16.5" thickBot="1" x14ac:dyDescent="0.3">
      <c r="B145" s="58" t="s">
        <v>192</v>
      </c>
      <c r="C145" s="59"/>
      <c r="D145" s="60"/>
      <c r="E145" s="59"/>
      <c r="F145" s="61"/>
      <c r="G145" s="409">
        <f>E132</f>
        <v>96000000</v>
      </c>
      <c r="H145" s="410"/>
      <c r="I145" s="410"/>
      <c r="J145" s="410"/>
      <c r="K145" s="410"/>
      <c r="L145" s="410"/>
      <c r="M145" s="410"/>
      <c r="N145" s="410"/>
      <c r="O145" s="411"/>
    </row>
    <row r="146" spans="2:15" ht="16.5" thickBot="1" x14ac:dyDescent="0.3">
      <c r="B146" s="423" t="s">
        <v>312</v>
      </c>
      <c r="C146" s="424"/>
      <c r="D146" s="424"/>
      <c r="E146" s="424"/>
      <c r="F146" s="424"/>
      <c r="G146" s="424"/>
      <c r="H146" s="424"/>
      <c r="I146" s="424"/>
      <c r="J146" s="424"/>
      <c r="K146" s="424"/>
      <c r="L146" s="424"/>
      <c r="M146" s="424"/>
      <c r="N146" s="424"/>
      <c r="O146" s="425"/>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84" t="s">
        <v>333</v>
      </c>
      <c r="H148" s="385"/>
      <c r="I148" s="385"/>
      <c r="J148" s="385"/>
      <c r="K148" s="385"/>
      <c r="L148" s="385"/>
      <c r="M148" s="385"/>
      <c r="N148" s="385"/>
      <c r="O148" s="386"/>
    </row>
    <row r="149" spans="2:15" ht="16.5" thickBot="1" x14ac:dyDescent="0.3">
      <c r="B149" s="57" t="s">
        <v>49</v>
      </c>
      <c r="C149" s="8"/>
      <c r="D149" s="5"/>
      <c r="E149" s="8"/>
      <c r="G149" s="384" t="s">
        <v>334</v>
      </c>
      <c r="H149" s="385"/>
      <c r="I149" s="385"/>
      <c r="J149" s="385"/>
      <c r="K149" s="385"/>
      <c r="L149" s="385"/>
      <c r="M149" s="385"/>
      <c r="N149" s="385"/>
      <c r="O149" s="386"/>
    </row>
    <row r="150" spans="2:15" ht="16.5" thickBot="1" x14ac:dyDescent="0.3">
      <c r="B150" s="57" t="s">
        <v>51</v>
      </c>
      <c r="C150" s="8"/>
      <c r="D150" s="5"/>
      <c r="E150" s="8"/>
      <c r="G150" s="384" t="s">
        <v>335</v>
      </c>
      <c r="H150" s="385"/>
      <c r="I150" s="385"/>
      <c r="J150" s="385"/>
      <c r="K150" s="385"/>
      <c r="L150" s="385"/>
      <c r="M150" s="385"/>
      <c r="N150" s="385"/>
      <c r="O150" s="386"/>
    </row>
    <row r="151" spans="2:15" ht="16.5" thickBot="1" x14ac:dyDescent="0.3">
      <c r="B151" s="57" t="s">
        <v>50</v>
      </c>
      <c r="C151" s="8"/>
      <c r="D151" s="5"/>
      <c r="E151" s="8"/>
      <c r="G151" s="384">
        <v>2010</v>
      </c>
      <c r="H151" s="385"/>
      <c r="I151" s="385"/>
      <c r="J151" s="385"/>
      <c r="K151" s="385"/>
      <c r="L151" s="385"/>
      <c r="M151" s="385"/>
      <c r="N151" s="385"/>
      <c r="O151" s="386"/>
    </row>
    <row r="152" spans="2:15" ht="16.5" thickBot="1" x14ac:dyDescent="0.3">
      <c r="B152" s="57" t="s">
        <v>48</v>
      </c>
      <c r="C152" s="8"/>
      <c r="D152" s="5"/>
      <c r="E152" s="8"/>
      <c r="G152" s="384" t="s">
        <v>336</v>
      </c>
      <c r="H152" s="385"/>
      <c r="I152" s="385"/>
      <c r="J152" s="385"/>
      <c r="K152" s="385"/>
      <c r="L152" s="385"/>
      <c r="M152" s="385"/>
      <c r="N152" s="385"/>
      <c r="O152" s="386"/>
    </row>
    <row r="153" spans="2:15" ht="16.5" thickBot="1" x14ac:dyDescent="0.3">
      <c r="B153" s="57" t="s">
        <v>53</v>
      </c>
      <c r="C153" s="8"/>
      <c r="D153" s="5"/>
      <c r="E153" s="8"/>
      <c r="G153" s="384" t="s">
        <v>337</v>
      </c>
      <c r="H153" s="385"/>
      <c r="I153" s="385"/>
      <c r="J153" s="385"/>
      <c r="K153" s="385"/>
      <c r="L153" s="385"/>
      <c r="M153" s="385"/>
      <c r="N153" s="385"/>
      <c r="O153" s="386"/>
    </row>
    <row r="154" spans="2:15" ht="16.5" thickBot="1" x14ac:dyDescent="0.3">
      <c r="B154" s="57" t="s">
        <v>46</v>
      </c>
      <c r="C154" s="8"/>
      <c r="D154" s="5"/>
      <c r="E154" s="8"/>
      <c r="G154" s="384" t="s">
        <v>338</v>
      </c>
      <c r="H154" s="385"/>
      <c r="I154" s="385"/>
      <c r="J154" s="385"/>
      <c r="K154" s="385"/>
      <c r="L154" s="385"/>
      <c r="M154" s="385"/>
      <c r="N154" s="385"/>
      <c r="O154" s="386"/>
    </row>
    <row r="155" spans="2:15" ht="16.5" thickBot="1" x14ac:dyDescent="0.3">
      <c r="B155" s="57" t="s">
        <v>52</v>
      </c>
      <c r="C155" s="8"/>
      <c r="D155" s="5"/>
      <c r="E155" s="8"/>
      <c r="G155" s="384" t="s">
        <v>332</v>
      </c>
      <c r="H155" s="385"/>
      <c r="I155" s="385"/>
      <c r="J155" s="385"/>
      <c r="K155" s="385"/>
      <c r="L155" s="385"/>
      <c r="M155" s="385"/>
      <c r="N155" s="385"/>
      <c r="O155" s="386"/>
    </row>
    <row r="156" spans="2:15" ht="16.5" thickBot="1" x14ac:dyDescent="0.3">
      <c r="B156" s="57" t="s">
        <v>180</v>
      </c>
      <c r="C156" s="8"/>
      <c r="D156" s="5"/>
      <c r="E156" s="8"/>
      <c r="G156" s="409">
        <f>E143</f>
        <v>0</v>
      </c>
      <c r="H156" s="410"/>
      <c r="I156" s="410"/>
      <c r="J156" s="410"/>
      <c r="K156" s="410"/>
      <c r="L156" s="410"/>
      <c r="M156" s="410"/>
      <c r="N156" s="410"/>
      <c r="O156" s="411"/>
    </row>
    <row r="157" spans="2:15" ht="16.5" thickBot="1" x14ac:dyDescent="0.3">
      <c r="B157" s="57" t="s">
        <v>191</v>
      </c>
      <c r="C157" s="8"/>
      <c r="D157" s="5"/>
      <c r="E157" s="8"/>
      <c r="G157" s="594" t="s">
        <v>290</v>
      </c>
      <c r="H157" s="410"/>
      <c r="I157" s="410"/>
      <c r="J157" s="410"/>
      <c r="K157" s="410"/>
      <c r="L157" s="410"/>
      <c r="M157" s="410"/>
      <c r="N157" s="410"/>
      <c r="O157" s="411"/>
    </row>
    <row r="158" spans="2:15" ht="16.5" thickBot="1" x14ac:dyDescent="0.3">
      <c r="B158" s="58" t="s">
        <v>192</v>
      </c>
      <c r="C158" s="59"/>
      <c r="D158" s="60"/>
      <c r="E158" s="59"/>
      <c r="F158" s="61"/>
      <c r="G158" s="409">
        <f>E145</f>
        <v>0</v>
      </c>
      <c r="H158" s="410"/>
      <c r="I158" s="410"/>
      <c r="J158" s="410"/>
      <c r="K158" s="410"/>
      <c r="L158" s="410"/>
      <c r="M158" s="410"/>
      <c r="N158" s="410"/>
      <c r="O158" s="411"/>
    </row>
    <row r="159" spans="2:15" ht="16.5" thickBot="1" x14ac:dyDescent="0.3">
      <c r="B159" s="423" t="s">
        <v>312</v>
      </c>
      <c r="C159" s="424"/>
      <c r="D159" s="424"/>
      <c r="E159" s="424"/>
      <c r="F159" s="424"/>
      <c r="G159" s="424"/>
      <c r="H159" s="424"/>
      <c r="I159" s="424"/>
      <c r="J159" s="424"/>
      <c r="K159" s="424"/>
      <c r="L159" s="424"/>
      <c r="M159" s="424"/>
      <c r="N159" s="424"/>
      <c r="O159" s="425"/>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53" t="s">
        <v>44</v>
      </c>
      <c r="E163" s="553"/>
      <c r="F163" s="553"/>
      <c r="G163" s="553"/>
      <c r="H163" s="553"/>
      <c r="I163" s="553"/>
      <c r="J163" s="553"/>
      <c r="K163" s="553"/>
      <c r="L163" s="553"/>
      <c r="M163" s="15"/>
      <c r="N163" s="15"/>
    </row>
    <row r="164" spans="2:24" ht="15.75" x14ac:dyDescent="0.25">
      <c r="B164" s="165" t="s">
        <v>19</v>
      </c>
      <c r="C164" s="165"/>
      <c r="D164" s="165"/>
      <c r="E164" s="165"/>
      <c r="F164" s="165"/>
      <c r="G164" s="165"/>
      <c r="H164" s="165"/>
      <c r="I164" s="165"/>
      <c r="J164" s="165"/>
      <c r="K164" s="435">
        <f>K116-K125</f>
        <v>21952454.916666675</v>
      </c>
      <c r="L164" s="435"/>
      <c r="M164" s="435"/>
      <c r="N164" s="435"/>
    </row>
    <row r="165" spans="2:24" ht="14.25" customHeight="1" x14ac:dyDescent="0.25">
      <c r="B165" s="158" t="s">
        <v>27</v>
      </c>
      <c r="C165" s="158"/>
      <c r="D165" s="158"/>
      <c r="E165" s="158"/>
      <c r="F165" s="158"/>
      <c r="G165" s="158"/>
      <c r="H165" s="158"/>
      <c r="I165" s="158"/>
      <c r="J165" s="158"/>
      <c r="K165" s="434">
        <f>K116-K126</f>
        <v>30285788.250000007</v>
      </c>
      <c r="L165" s="434"/>
      <c r="M165" s="434"/>
      <c r="N165" s="434"/>
    </row>
    <row r="166" spans="2:24" ht="15.75" x14ac:dyDescent="0.25">
      <c r="B166" s="158" t="s">
        <v>28</v>
      </c>
      <c r="C166" s="158"/>
      <c r="D166" s="158"/>
      <c r="E166" s="158"/>
      <c r="F166" s="158"/>
      <c r="G166" s="158"/>
      <c r="H166" s="158"/>
      <c r="I166" s="158"/>
      <c r="J166" s="158"/>
      <c r="K166" s="434">
        <f>K116-K127</f>
        <v>33063566.027777787</v>
      </c>
      <c r="L166" s="434"/>
      <c r="M166" s="434"/>
      <c r="N166" s="434"/>
    </row>
    <row r="167" spans="2:24" ht="15.75" x14ac:dyDescent="0.25">
      <c r="B167" s="160" t="s">
        <v>193</v>
      </c>
      <c r="C167" s="160"/>
      <c r="D167" s="160"/>
      <c r="E167" s="160"/>
      <c r="F167" s="160"/>
      <c r="G167" s="160"/>
      <c r="H167" s="160"/>
      <c r="I167" s="160"/>
      <c r="J167" s="160"/>
      <c r="K167" s="447">
        <f>K116-K128</f>
        <v>36452454.916666679</v>
      </c>
      <c r="L167" s="447"/>
      <c r="M167" s="447"/>
      <c r="N167" s="447"/>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6" t="s">
        <v>173</v>
      </c>
      <c r="C185" s="427"/>
      <c r="D185" s="427"/>
      <c r="E185" s="427"/>
      <c r="F185" s="427"/>
      <c r="G185" s="428"/>
      <c r="H185" s="426" t="s">
        <v>174</v>
      </c>
      <c r="I185" s="427"/>
      <c r="J185" s="427"/>
      <c r="K185" s="427"/>
      <c r="L185" s="427"/>
      <c r="M185" s="427"/>
      <c r="N185" s="428"/>
    </row>
    <row r="186" spans="2:24" ht="15" customHeight="1" x14ac:dyDescent="0.25">
      <c r="B186" s="402" t="s">
        <v>176</v>
      </c>
      <c r="C186" s="403"/>
      <c r="D186" s="404" t="s">
        <v>315</v>
      </c>
      <c r="E186" s="405"/>
      <c r="F186" s="405"/>
      <c r="G186" s="406"/>
      <c r="H186" s="402" t="s">
        <v>176</v>
      </c>
      <c r="I186" s="403"/>
      <c r="J186" s="404"/>
      <c r="K186" s="405"/>
      <c r="L186" s="405"/>
      <c r="M186" s="405"/>
      <c r="N186" s="406"/>
      <c r="R186" s="3"/>
      <c r="S186" s="1"/>
      <c r="T186" s="1"/>
      <c r="U186" s="1"/>
    </row>
    <row r="187" spans="2:24" ht="15" customHeight="1" x14ac:dyDescent="0.25">
      <c r="B187" s="439" t="s">
        <v>81</v>
      </c>
      <c r="C187" s="440"/>
      <c r="D187" s="439" t="s">
        <v>186</v>
      </c>
      <c r="E187" s="441"/>
      <c r="F187" s="441"/>
      <c r="G187" s="440"/>
      <c r="H187" s="441" t="s">
        <v>81</v>
      </c>
      <c r="I187" s="440"/>
      <c r="J187" s="439" t="s">
        <v>313</v>
      </c>
      <c r="K187" s="441"/>
      <c r="L187" s="441"/>
      <c r="M187" s="441"/>
      <c r="N187" s="440"/>
      <c r="P187" s="442"/>
      <c r="Q187" s="442"/>
      <c r="R187" s="442"/>
      <c r="S187" s="442"/>
      <c r="T187" s="442"/>
      <c r="U187" s="442"/>
    </row>
    <row r="188" spans="2:24" ht="15.75" x14ac:dyDescent="0.25">
      <c r="B188" s="402" t="s">
        <v>177</v>
      </c>
      <c r="C188" s="403"/>
      <c r="D188" s="439" t="s">
        <v>178</v>
      </c>
      <c r="E188" s="441"/>
      <c r="F188" s="441"/>
      <c r="G188" s="440"/>
      <c r="H188" s="439" t="s">
        <v>177</v>
      </c>
      <c r="I188" s="440"/>
      <c r="J188" s="554" t="s">
        <v>188</v>
      </c>
      <c r="K188" s="555"/>
      <c r="L188" s="555"/>
      <c r="M188" s="555"/>
      <c r="N188" s="556"/>
      <c r="R188" s="1"/>
      <c r="S188" s="1"/>
      <c r="T188" s="1"/>
      <c r="U188" s="1"/>
    </row>
    <row r="189" spans="2:24" ht="18.75" x14ac:dyDescent="0.25">
      <c r="B189" s="430" t="s">
        <v>179</v>
      </c>
      <c r="C189" s="431"/>
      <c r="G189" s="147"/>
      <c r="H189" s="430" t="s">
        <v>179</v>
      </c>
      <c r="I189" s="431"/>
      <c r="K189" s="1"/>
      <c r="L189" s="1"/>
      <c r="M189" s="1"/>
      <c r="N189" s="6"/>
      <c r="R189" s="1"/>
      <c r="S189" s="1"/>
      <c r="T189" s="1"/>
      <c r="U189" s="1"/>
    </row>
    <row r="190" spans="2:24" ht="18.75" x14ac:dyDescent="0.25">
      <c r="B190" s="430"/>
      <c r="C190" s="431"/>
      <c r="G190" s="147"/>
      <c r="H190" s="430"/>
      <c r="I190" s="431"/>
      <c r="K190" s="1"/>
      <c r="L190" s="1"/>
      <c r="M190" s="1"/>
      <c r="N190" s="6"/>
      <c r="R190" s="1"/>
      <c r="S190" s="1"/>
      <c r="T190" s="1"/>
      <c r="U190" s="1"/>
    </row>
    <row r="191" spans="2:24" ht="18.75" x14ac:dyDescent="0.25">
      <c r="B191" s="432"/>
      <c r="C191" s="433"/>
      <c r="D191" s="11"/>
      <c r="E191" s="11"/>
      <c r="F191" s="11"/>
      <c r="G191" s="148"/>
      <c r="H191" s="432"/>
      <c r="I191" s="433"/>
      <c r="J191" s="11"/>
      <c r="K191" s="146"/>
      <c r="L191" s="19"/>
      <c r="M191" s="19"/>
      <c r="N191" s="20"/>
      <c r="Q191" s="418"/>
      <c r="R191" s="418"/>
      <c r="S191" s="418"/>
      <c r="T191" s="418"/>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36" t="s">
        <v>175</v>
      </c>
      <c r="C193" s="437"/>
      <c r="D193" s="437"/>
      <c r="E193" s="437"/>
      <c r="F193" s="437"/>
      <c r="G193" s="437"/>
      <c r="H193" s="437"/>
      <c r="I193" s="437"/>
      <c r="J193" s="437"/>
      <c r="K193" s="437"/>
      <c r="L193" s="437"/>
      <c r="M193" s="437"/>
      <c r="N193" s="43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272</v>
      </c>
      <c r="C3" s="449"/>
      <c r="D3" s="449"/>
      <c r="E3" s="449"/>
      <c r="F3" s="449"/>
      <c r="G3" s="449"/>
      <c r="H3" s="449"/>
      <c r="I3" s="449"/>
      <c r="J3" s="449"/>
      <c r="K3" s="449"/>
      <c r="L3" s="449"/>
      <c r="M3" s="449"/>
      <c r="N3" s="449"/>
    </row>
    <row r="4" spans="2:14" x14ac:dyDescent="0.25">
      <c r="B4" s="450" t="s">
        <v>273</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303</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274</v>
      </c>
      <c r="F18" s="459"/>
      <c r="G18" s="459"/>
      <c r="H18" s="460"/>
      <c r="I18" s="461" t="s">
        <v>5</v>
      </c>
      <c r="J18" s="462"/>
      <c r="K18" s="463"/>
      <c r="L18" s="461" t="s">
        <v>5</v>
      </c>
      <c r="M18" s="462"/>
      <c r="N18" s="463"/>
    </row>
    <row r="19" spans="2:14" x14ac:dyDescent="0.25">
      <c r="B19" s="455" t="s">
        <v>275</v>
      </c>
      <c r="C19" s="456"/>
      <c r="D19" s="457"/>
      <c r="E19" s="458" t="s">
        <v>276</v>
      </c>
      <c r="F19" s="459"/>
      <c r="G19" s="459"/>
      <c r="H19" s="460"/>
      <c r="I19" s="461" t="s">
        <v>277</v>
      </c>
      <c r="J19" s="462"/>
      <c r="K19" s="463"/>
      <c r="L19" s="461" t="s">
        <v>5</v>
      </c>
      <c r="M19" s="462"/>
      <c r="N19" s="463"/>
    </row>
    <row r="20" spans="2:14" x14ac:dyDescent="0.25">
      <c r="B20" s="455" t="s">
        <v>70</v>
      </c>
      <c r="C20" s="456"/>
      <c r="D20" s="457"/>
      <c r="E20" s="458" t="s">
        <v>278</v>
      </c>
      <c r="F20" s="459"/>
      <c r="G20" s="459"/>
      <c r="H20" s="460"/>
      <c r="I20" s="461" t="s">
        <v>280</v>
      </c>
      <c r="J20" s="462"/>
      <c r="K20" s="463"/>
      <c r="L20" s="461" t="s">
        <v>184</v>
      </c>
      <c r="M20" s="462"/>
      <c r="N20" s="463"/>
    </row>
    <row r="21" spans="2:14" x14ac:dyDescent="0.25">
      <c r="B21" s="455" t="s">
        <v>196</v>
      </c>
      <c r="C21" s="456"/>
      <c r="D21" s="457"/>
      <c r="E21" s="458" t="s">
        <v>279</v>
      </c>
      <c r="F21" s="459"/>
      <c r="G21" s="459"/>
      <c r="H21" s="460"/>
      <c r="I21" s="461" t="s">
        <v>281</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05" t="s">
        <v>91</v>
      </c>
      <c r="C45" s="506"/>
      <c r="D45" s="506"/>
      <c r="E45" s="506"/>
      <c r="F45" s="506"/>
      <c r="G45" s="506"/>
      <c r="H45" s="506"/>
      <c r="I45" s="506"/>
      <c r="J45" s="506"/>
      <c r="K45" s="506"/>
      <c r="L45" s="506"/>
      <c r="M45" s="506"/>
      <c r="N45" s="507"/>
    </row>
    <row r="46" spans="2:14" x14ac:dyDescent="0.25">
      <c r="B46" s="490" t="s">
        <v>304</v>
      </c>
      <c r="C46" s="491"/>
      <c r="D46" s="491"/>
      <c r="E46" s="491"/>
      <c r="F46" s="491"/>
      <c r="G46" s="491"/>
      <c r="H46" s="491"/>
      <c r="I46" s="491"/>
      <c r="J46" s="491"/>
      <c r="K46" s="491"/>
      <c r="L46" s="491"/>
      <c r="M46" s="491"/>
      <c r="N46" s="492"/>
    </row>
    <row r="47" spans="2:14" ht="10.5" customHeight="1" x14ac:dyDescent="0.25">
      <c r="B47" s="493"/>
      <c r="C47" s="494"/>
      <c r="D47" s="494"/>
      <c r="E47" s="494"/>
      <c r="F47" s="494"/>
      <c r="G47" s="494"/>
      <c r="H47" s="494"/>
      <c r="I47" s="494"/>
      <c r="J47" s="494"/>
      <c r="K47" s="494"/>
      <c r="L47" s="494"/>
      <c r="M47" s="494"/>
      <c r="N47" s="495"/>
    </row>
    <row r="48" spans="2:14" ht="11.25" hidden="1" customHeight="1" x14ac:dyDescent="0.25">
      <c r="B48" s="493"/>
      <c r="C48" s="494"/>
      <c r="D48" s="494"/>
      <c r="E48" s="494"/>
      <c r="F48" s="494"/>
      <c r="G48" s="494"/>
      <c r="H48" s="494"/>
      <c r="I48" s="494"/>
      <c r="J48" s="494"/>
      <c r="K48" s="494"/>
      <c r="L48" s="494"/>
      <c r="M48" s="494"/>
      <c r="N48" s="495"/>
    </row>
    <row r="49" spans="2:14" ht="6.75" hidden="1" customHeight="1" x14ac:dyDescent="0.25">
      <c r="B49" s="493"/>
      <c r="C49" s="494"/>
      <c r="D49" s="494"/>
      <c r="E49" s="494"/>
      <c r="F49" s="494"/>
      <c r="G49" s="494"/>
      <c r="H49" s="494"/>
      <c r="I49" s="494"/>
      <c r="J49" s="494"/>
      <c r="K49" s="494"/>
      <c r="L49" s="494"/>
      <c r="M49" s="494"/>
      <c r="N49" s="495"/>
    </row>
    <row r="50" spans="2:14" hidden="1" x14ac:dyDescent="0.25">
      <c r="B50" s="493"/>
      <c r="C50" s="494"/>
      <c r="D50" s="494"/>
      <c r="E50" s="494"/>
      <c r="F50" s="494"/>
      <c r="G50" s="494"/>
      <c r="H50" s="494"/>
      <c r="I50" s="494"/>
      <c r="J50" s="494"/>
      <c r="K50" s="494"/>
      <c r="L50" s="494"/>
      <c r="M50" s="494"/>
      <c r="N50" s="495"/>
    </row>
    <row r="51" spans="2:14" ht="1.5" customHeight="1" x14ac:dyDescent="0.25">
      <c r="B51" s="493"/>
      <c r="C51" s="494"/>
      <c r="D51" s="494"/>
      <c r="E51" s="494"/>
      <c r="F51" s="494"/>
      <c r="G51" s="494"/>
      <c r="H51" s="494"/>
      <c r="I51" s="494"/>
      <c r="J51" s="494"/>
      <c r="K51" s="494"/>
      <c r="L51" s="494"/>
      <c r="M51" s="494"/>
      <c r="N51" s="495"/>
    </row>
    <row r="52" spans="2:14" ht="1.5" customHeight="1" thickBot="1" x14ac:dyDescent="0.3">
      <c r="B52" s="496"/>
      <c r="C52" s="497"/>
      <c r="D52" s="497"/>
      <c r="E52" s="497"/>
      <c r="F52" s="497"/>
      <c r="G52" s="497"/>
      <c r="H52" s="497"/>
      <c r="I52" s="497"/>
      <c r="J52" s="497"/>
      <c r="K52" s="497"/>
      <c r="L52" s="497"/>
      <c r="M52" s="497"/>
      <c r="N52" s="498"/>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5" t="s">
        <v>91</v>
      </c>
      <c r="C64" s="506"/>
      <c r="D64" s="506"/>
      <c r="E64" s="506"/>
      <c r="F64" s="506"/>
      <c r="G64" s="506"/>
      <c r="H64" s="506"/>
      <c r="I64" s="506"/>
      <c r="J64" s="506"/>
      <c r="K64" s="506"/>
      <c r="L64" s="506"/>
      <c r="M64" s="506"/>
      <c r="N64" s="507"/>
    </row>
    <row r="65" spans="2:14" x14ac:dyDescent="0.25">
      <c r="B65" s="490" t="s">
        <v>305</v>
      </c>
      <c r="C65" s="491"/>
      <c r="D65" s="491"/>
      <c r="E65" s="491"/>
      <c r="F65" s="491"/>
      <c r="G65" s="491"/>
      <c r="H65" s="491"/>
      <c r="I65" s="491"/>
      <c r="J65" s="491"/>
      <c r="K65" s="491"/>
      <c r="L65" s="491"/>
      <c r="M65" s="491"/>
      <c r="N65" s="492"/>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ht="3" customHeight="1" x14ac:dyDescent="0.25">
      <c r="B69" s="493"/>
      <c r="C69" s="494"/>
      <c r="D69" s="494"/>
      <c r="E69" s="494"/>
      <c r="F69" s="494"/>
      <c r="G69" s="494"/>
      <c r="H69" s="494"/>
      <c r="I69" s="494"/>
      <c r="J69" s="494"/>
      <c r="K69" s="494"/>
      <c r="L69" s="494"/>
      <c r="M69" s="494"/>
      <c r="N69" s="495"/>
    </row>
    <row r="70" spans="2:14" ht="13.5" customHeight="1" x14ac:dyDescent="0.25">
      <c r="B70" s="493"/>
      <c r="C70" s="494"/>
      <c r="D70" s="494"/>
      <c r="E70" s="494"/>
      <c r="F70" s="494"/>
      <c r="G70" s="494"/>
      <c r="H70" s="494"/>
      <c r="I70" s="494"/>
      <c r="J70" s="494"/>
      <c r="K70" s="494"/>
      <c r="L70" s="494"/>
      <c r="M70" s="494"/>
      <c r="N70" s="495"/>
    </row>
    <row r="71" spans="2:14" hidden="1" x14ac:dyDescent="0.25">
      <c r="B71" s="493"/>
      <c r="C71" s="494"/>
      <c r="D71" s="494"/>
      <c r="E71" s="494"/>
      <c r="F71" s="494"/>
      <c r="G71" s="494"/>
      <c r="H71" s="494"/>
      <c r="I71" s="494"/>
      <c r="J71" s="494"/>
      <c r="K71" s="494"/>
      <c r="L71" s="494"/>
      <c r="M71" s="494"/>
      <c r="N71" s="495"/>
    </row>
    <row r="72" spans="2:14" ht="81" customHeight="1" thickBot="1" x14ac:dyDescent="0.3">
      <c r="B72" s="496"/>
      <c r="C72" s="497"/>
      <c r="D72" s="497"/>
      <c r="E72" s="497"/>
      <c r="F72" s="497"/>
      <c r="G72" s="497"/>
      <c r="H72" s="497"/>
      <c r="I72" s="497"/>
      <c r="J72" s="497"/>
      <c r="K72" s="497"/>
      <c r="L72" s="497"/>
      <c r="M72" s="497"/>
      <c r="N72" s="498"/>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499" t="s">
        <v>91</v>
      </c>
      <c r="C82" s="500"/>
      <c r="D82" s="500"/>
      <c r="E82" s="500"/>
      <c r="F82" s="500"/>
      <c r="G82" s="500"/>
      <c r="H82" s="500"/>
      <c r="I82" s="500"/>
      <c r="J82" s="500"/>
      <c r="K82" s="500"/>
      <c r="L82" s="500"/>
      <c r="M82" s="500"/>
      <c r="N82" s="501"/>
    </row>
    <row r="83" spans="2:14" x14ac:dyDescent="0.25">
      <c r="B83" s="490" t="s">
        <v>306</v>
      </c>
      <c r="C83" s="491"/>
      <c r="D83" s="491"/>
      <c r="E83" s="491"/>
      <c r="F83" s="491"/>
      <c r="G83" s="491"/>
      <c r="H83" s="491"/>
      <c r="I83" s="491"/>
      <c r="J83" s="491"/>
      <c r="K83" s="491"/>
      <c r="L83" s="491"/>
      <c r="M83" s="491"/>
      <c r="N83" s="492"/>
    </row>
    <row r="84" spans="2:14" ht="4.5" customHeight="1" x14ac:dyDescent="0.25">
      <c r="B84" s="493"/>
      <c r="C84" s="494"/>
      <c r="D84" s="494"/>
      <c r="E84" s="494"/>
      <c r="F84" s="494"/>
      <c r="G84" s="494"/>
      <c r="H84" s="494"/>
      <c r="I84" s="494"/>
      <c r="J84" s="494"/>
      <c r="K84" s="494"/>
      <c r="L84" s="494"/>
      <c r="M84" s="494"/>
      <c r="N84" s="495"/>
    </row>
    <row r="85" spans="2:14" ht="13.5" customHeight="1" thickBot="1" x14ac:dyDescent="0.3">
      <c r="B85" s="496"/>
      <c r="C85" s="497"/>
      <c r="D85" s="497"/>
      <c r="E85" s="497"/>
      <c r="F85" s="497"/>
      <c r="G85" s="497"/>
      <c r="H85" s="497"/>
      <c r="I85" s="497"/>
      <c r="J85" s="497"/>
      <c r="K85" s="497"/>
      <c r="L85" s="497"/>
      <c r="M85" s="497"/>
      <c r="N85" s="498"/>
    </row>
    <row r="87" spans="2:14" ht="16.5" thickBot="1" x14ac:dyDescent="0.3">
      <c r="B87" s="99" t="s">
        <v>242</v>
      </c>
      <c r="C87" s="100"/>
      <c r="D87" s="100"/>
      <c r="E87" s="23"/>
      <c r="F87" s="23"/>
      <c r="G87" s="23"/>
      <c r="H87" s="23"/>
    </row>
    <row r="88" spans="2:14" x14ac:dyDescent="0.25">
      <c r="B88" s="508" t="s">
        <v>282</v>
      </c>
      <c r="C88" s="509"/>
      <c r="D88" s="509"/>
      <c r="E88" s="509"/>
      <c r="F88" s="509"/>
      <c r="G88" s="509"/>
      <c r="H88" s="509"/>
      <c r="I88" s="509"/>
      <c r="J88" s="509"/>
      <c r="K88" s="509"/>
      <c r="L88" s="509"/>
      <c r="M88" s="509"/>
      <c r="N88" s="510"/>
    </row>
    <row r="89" spans="2:14" x14ac:dyDescent="0.25">
      <c r="B89" s="511" t="s">
        <v>244</v>
      </c>
      <c r="C89" s="511"/>
      <c r="D89" s="511"/>
      <c r="E89" s="511"/>
      <c r="F89" s="511"/>
      <c r="G89" s="511"/>
      <c r="H89" s="511"/>
      <c r="I89" s="511" t="s">
        <v>245</v>
      </c>
      <c r="J89" s="511"/>
      <c r="K89" s="511"/>
      <c r="L89" s="511"/>
      <c r="M89" s="511"/>
      <c r="N89" s="511"/>
    </row>
    <row r="90" spans="2:14" ht="15" customHeight="1" x14ac:dyDescent="0.25">
      <c r="B90" s="511" t="s">
        <v>246</v>
      </c>
      <c r="C90" s="511"/>
      <c r="D90" s="511"/>
      <c r="E90" s="511" t="s">
        <v>247</v>
      </c>
      <c r="F90" s="511"/>
      <c r="G90" s="511"/>
      <c r="H90" s="511"/>
      <c r="I90" s="511" t="s">
        <v>246</v>
      </c>
      <c r="J90" s="511"/>
      <c r="K90" s="511" t="s">
        <v>247</v>
      </c>
      <c r="L90" s="511"/>
      <c r="M90" s="511"/>
      <c r="N90" s="511"/>
    </row>
    <row r="91" spans="2:14" x14ac:dyDescent="0.25">
      <c r="B91" s="511" t="s">
        <v>248</v>
      </c>
      <c r="C91" s="511"/>
      <c r="D91" s="511"/>
      <c r="E91" s="519">
        <v>122700000</v>
      </c>
      <c r="F91" s="519"/>
      <c r="G91" s="519"/>
      <c r="H91" s="519"/>
      <c r="I91" s="511" t="s">
        <v>248</v>
      </c>
      <c r="J91" s="511"/>
      <c r="K91" s="519">
        <v>130400000</v>
      </c>
      <c r="L91" s="519"/>
      <c r="M91" s="519"/>
      <c r="N91" s="519"/>
    </row>
    <row r="92" spans="2:14" x14ac:dyDescent="0.25">
      <c r="B92" s="511" t="s">
        <v>249</v>
      </c>
      <c r="C92" s="511"/>
      <c r="D92" s="511"/>
      <c r="E92" s="519">
        <v>113200000</v>
      </c>
      <c r="F92" s="519"/>
      <c r="G92" s="519"/>
      <c r="H92" s="519"/>
      <c r="I92" s="511" t="s">
        <v>249</v>
      </c>
      <c r="J92" s="511"/>
      <c r="K92" s="519">
        <v>113050000</v>
      </c>
      <c r="L92" s="519"/>
      <c r="M92" s="519"/>
      <c r="N92" s="519"/>
    </row>
    <row r="93" spans="2:14" x14ac:dyDescent="0.25">
      <c r="B93" s="511" t="s">
        <v>250</v>
      </c>
      <c r="C93" s="511"/>
      <c r="D93" s="511"/>
      <c r="E93" s="519">
        <v>288500000</v>
      </c>
      <c r="F93" s="519"/>
      <c r="G93" s="519"/>
      <c r="H93" s="519"/>
      <c r="I93" s="511" t="s">
        <v>250</v>
      </c>
      <c r="J93" s="511"/>
      <c r="K93" s="519">
        <v>280300000</v>
      </c>
      <c r="L93" s="519"/>
      <c r="M93" s="519"/>
      <c r="N93" s="519"/>
    </row>
    <row r="94" spans="2:14" ht="15" customHeight="1" x14ac:dyDescent="0.25">
      <c r="B94" s="515" t="s">
        <v>251</v>
      </c>
      <c r="C94" s="515"/>
      <c r="D94" s="515"/>
      <c r="E94" s="516">
        <f>SUM(E91:H93)</f>
        <v>524400000</v>
      </c>
      <c r="F94" s="515"/>
      <c r="G94" s="515"/>
      <c r="H94" s="515"/>
      <c r="I94" s="515" t="s">
        <v>251</v>
      </c>
      <c r="J94" s="515"/>
      <c r="K94" s="516">
        <f>SUM(K91:N93)</f>
        <v>523750000</v>
      </c>
      <c r="L94" s="515"/>
      <c r="M94" s="515"/>
      <c r="N94" s="515"/>
    </row>
    <row r="95" spans="2:14" ht="15" customHeight="1" x14ac:dyDescent="0.25">
      <c r="B95" s="517" t="s">
        <v>252</v>
      </c>
      <c r="C95" s="517"/>
      <c r="D95" s="517"/>
      <c r="E95" s="518">
        <f>E94/3</f>
        <v>174800000</v>
      </c>
      <c r="F95" s="518"/>
      <c r="G95" s="518"/>
      <c r="H95" s="518"/>
      <c r="I95" s="517" t="s">
        <v>252</v>
      </c>
      <c r="J95" s="517"/>
      <c r="K95" s="518">
        <f>K94/3</f>
        <v>174583333.33333334</v>
      </c>
      <c r="L95" s="518"/>
      <c r="M95" s="518"/>
      <c r="N95" s="518"/>
    </row>
    <row r="96" spans="2:14" ht="15.75" thickBot="1" x14ac:dyDescent="0.3"/>
    <row r="97" spans="2:14" x14ac:dyDescent="0.25">
      <c r="B97" s="508" t="s">
        <v>243</v>
      </c>
      <c r="C97" s="509"/>
      <c r="D97" s="509"/>
      <c r="E97" s="509"/>
      <c r="F97" s="509"/>
      <c r="G97" s="509"/>
      <c r="H97" s="509"/>
      <c r="I97" s="509"/>
      <c r="J97" s="509"/>
      <c r="K97" s="509"/>
      <c r="L97" s="509"/>
      <c r="M97" s="509"/>
      <c r="N97" s="510"/>
    </row>
    <row r="98" spans="2:14" x14ac:dyDescent="0.25">
      <c r="B98" s="511" t="s">
        <v>244</v>
      </c>
      <c r="C98" s="511"/>
      <c r="D98" s="511"/>
      <c r="E98" s="511"/>
      <c r="F98" s="511"/>
      <c r="G98" s="511"/>
      <c r="H98" s="511"/>
      <c r="I98" s="511" t="s">
        <v>245</v>
      </c>
      <c r="J98" s="511"/>
      <c r="K98" s="511"/>
      <c r="L98" s="511"/>
      <c r="M98" s="511"/>
      <c r="N98" s="511"/>
    </row>
    <row r="99" spans="2:14" x14ac:dyDescent="0.25">
      <c r="B99" s="511" t="s">
        <v>246</v>
      </c>
      <c r="C99" s="511"/>
      <c r="D99" s="511"/>
      <c r="E99" s="511" t="s">
        <v>247</v>
      </c>
      <c r="F99" s="511"/>
      <c r="G99" s="511"/>
      <c r="H99" s="511"/>
      <c r="I99" s="511" t="s">
        <v>246</v>
      </c>
      <c r="J99" s="511"/>
      <c r="K99" s="511" t="s">
        <v>247</v>
      </c>
      <c r="L99" s="511"/>
      <c r="M99" s="511"/>
      <c r="N99" s="511"/>
    </row>
    <row r="100" spans="2:14" x14ac:dyDescent="0.25">
      <c r="B100" s="511" t="s">
        <v>249</v>
      </c>
      <c r="C100" s="511"/>
      <c r="D100" s="511"/>
      <c r="E100" s="519">
        <v>20400000</v>
      </c>
      <c r="F100" s="519"/>
      <c r="G100" s="519"/>
      <c r="H100" s="519"/>
      <c r="I100" s="511" t="s">
        <v>249</v>
      </c>
      <c r="J100" s="511"/>
      <c r="K100" s="519">
        <v>18500000</v>
      </c>
      <c r="L100" s="519"/>
      <c r="M100" s="519"/>
      <c r="N100" s="519"/>
    </row>
    <row r="101" spans="2:14" x14ac:dyDescent="0.25">
      <c r="B101" s="511" t="s">
        <v>250</v>
      </c>
      <c r="C101" s="511"/>
      <c r="D101" s="511"/>
      <c r="E101" s="519">
        <v>165789000</v>
      </c>
      <c r="F101" s="519"/>
      <c r="G101" s="519"/>
      <c r="H101" s="519"/>
      <c r="I101" s="511" t="s">
        <v>250</v>
      </c>
      <c r="J101" s="511"/>
      <c r="K101" s="519">
        <v>131700000</v>
      </c>
      <c r="L101" s="519"/>
      <c r="M101" s="519"/>
      <c r="N101" s="519"/>
    </row>
    <row r="102" spans="2:14" x14ac:dyDescent="0.25">
      <c r="B102" s="511" t="s">
        <v>301</v>
      </c>
      <c r="C102" s="511"/>
      <c r="D102" s="511"/>
      <c r="E102" s="519">
        <v>11400000</v>
      </c>
      <c r="F102" s="519"/>
      <c r="G102" s="519"/>
      <c r="H102" s="519"/>
      <c r="I102" s="511" t="s">
        <v>301</v>
      </c>
      <c r="J102" s="511"/>
      <c r="K102" s="519">
        <v>14100000</v>
      </c>
      <c r="L102" s="519"/>
      <c r="M102" s="519"/>
      <c r="N102" s="519"/>
    </row>
    <row r="103" spans="2:14" x14ac:dyDescent="0.25">
      <c r="B103" s="515" t="s">
        <v>251</v>
      </c>
      <c r="C103" s="515"/>
      <c r="D103" s="515"/>
      <c r="E103" s="516">
        <f>SUM(E100:H102)</f>
        <v>197589000</v>
      </c>
      <c r="F103" s="515"/>
      <c r="G103" s="515"/>
      <c r="H103" s="515"/>
      <c r="I103" s="515" t="s">
        <v>251</v>
      </c>
      <c r="J103" s="515"/>
      <c r="K103" s="516">
        <f>SUM(K100:N102)</f>
        <v>164300000</v>
      </c>
      <c r="L103" s="515"/>
      <c r="M103" s="515"/>
      <c r="N103" s="515"/>
    </row>
    <row r="104" spans="2:14" x14ac:dyDescent="0.25">
      <c r="B104" s="517" t="s">
        <v>252</v>
      </c>
      <c r="C104" s="517"/>
      <c r="D104" s="517"/>
      <c r="E104" s="518">
        <f>E103/3</f>
        <v>65863000</v>
      </c>
      <c r="F104" s="518"/>
      <c r="G104" s="518"/>
      <c r="H104" s="518"/>
      <c r="I104" s="517" t="s">
        <v>252</v>
      </c>
      <c r="J104" s="517"/>
      <c r="K104" s="518">
        <f>K103/3</f>
        <v>54766666.666666664</v>
      </c>
      <c r="L104" s="518"/>
      <c r="M104" s="518"/>
      <c r="N104" s="518"/>
    </row>
    <row r="105" spans="2:14" ht="15.75" thickBot="1" x14ac:dyDescent="0.3"/>
    <row r="106" spans="2:14" x14ac:dyDescent="0.25">
      <c r="B106" s="508" t="s">
        <v>299</v>
      </c>
      <c r="C106" s="509"/>
      <c r="D106" s="509"/>
      <c r="E106" s="509"/>
      <c r="F106" s="509"/>
      <c r="G106" s="509"/>
      <c r="H106" s="509"/>
      <c r="I106" s="509"/>
      <c r="J106" s="509"/>
      <c r="K106" s="509"/>
      <c r="L106" s="509"/>
      <c r="M106" s="509"/>
      <c r="N106" s="510"/>
    </row>
    <row r="107" spans="2:14" x14ac:dyDescent="0.25">
      <c r="B107" s="511" t="s">
        <v>300</v>
      </c>
      <c r="C107" s="511"/>
      <c r="D107" s="511"/>
      <c r="E107" s="511"/>
      <c r="F107" s="511"/>
      <c r="G107" s="511"/>
      <c r="H107" s="511"/>
      <c r="I107" s="599"/>
      <c r="J107" s="600"/>
      <c r="K107" s="600"/>
      <c r="L107" s="600"/>
      <c r="M107" s="600"/>
      <c r="N107" s="601"/>
    </row>
    <row r="108" spans="2:14" x14ac:dyDescent="0.25">
      <c r="B108" s="511" t="s">
        <v>246</v>
      </c>
      <c r="C108" s="511"/>
      <c r="D108" s="511"/>
      <c r="E108" s="511" t="s">
        <v>247</v>
      </c>
      <c r="F108" s="511"/>
      <c r="G108" s="511"/>
      <c r="H108" s="511"/>
      <c r="I108" s="602"/>
      <c r="J108" s="603"/>
      <c r="K108" s="603"/>
      <c r="L108" s="603"/>
      <c r="M108" s="603"/>
      <c r="N108" s="604"/>
    </row>
    <row r="109" spans="2:14" x14ac:dyDescent="0.25">
      <c r="B109" s="511" t="s">
        <v>248</v>
      </c>
      <c r="C109" s="511"/>
      <c r="D109" s="511"/>
      <c r="E109" s="519">
        <v>7735000</v>
      </c>
      <c r="F109" s="519"/>
      <c r="G109" s="519"/>
      <c r="H109" s="519"/>
      <c r="I109" s="602"/>
      <c r="J109" s="603"/>
      <c r="K109" s="603"/>
      <c r="L109" s="603"/>
      <c r="M109" s="603"/>
      <c r="N109" s="604"/>
    </row>
    <row r="110" spans="2:14" x14ac:dyDescent="0.25">
      <c r="B110" s="511" t="s">
        <v>249</v>
      </c>
      <c r="C110" s="511"/>
      <c r="D110" s="511"/>
      <c r="E110" s="519">
        <v>12170000</v>
      </c>
      <c r="F110" s="519"/>
      <c r="G110" s="519"/>
      <c r="H110" s="519"/>
      <c r="I110" s="602"/>
      <c r="J110" s="603"/>
      <c r="K110" s="603"/>
      <c r="L110" s="603"/>
      <c r="M110" s="603"/>
      <c r="N110" s="604"/>
    </row>
    <row r="111" spans="2:14" x14ac:dyDescent="0.25">
      <c r="B111" s="511" t="s">
        <v>250</v>
      </c>
      <c r="C111" s="511"/>
      <c r="D111" s="511"/>
      <c r="E111" s="519">
        <v>16505000</v>
      </c>
      <c r="F111" s="519"/>
      <c r="G111" s="519"/>
      <c r="H111" s="519"/>
      <c r="I111" s="602"/>
      <c r="J111" s="603"/>
      <c r="K111" s="603"/>
      <c r="L111" s="603"/>
      <c r="M111" s="603"/>
      <c r="N111" s="604"/>
    </row>
    <row r="112" spans="2:14" x14ac:dyDescent="0.25">
      <c r="B112" s="515" t="s">
        <v>251</v>
      </c>
      <c r="C112" s="515"/>
      <c r="D112" s="515"/>
      <c r="E112" s="516">
        <f>SUM(E109:H111)</f>
        <v>36410000</v>
      </c>
      <c r="F112" s="515"/>
      <c r="G112" s="515"/>
      <c r="H112" s="515"/>
      <c r="I112" s="602"/>
      <c r="J112" s="603"/>
      <c r="K112" s="603"/>
      <c r="L112" s="603"/>
      <c r="M112" s="603"/>
      <c r="N112" s="604"/>
    </row>
    <row r="113" spans="1:15" ht="15" customHeight="1" x14ac:dyDescent="0.25">
      <c r="B113" s="517" t="s">
        <v>252</v>
      </c>
      <c r="C113" s="517"/>
      <c r="D113" s="517"/>
      <c r="E113" s="518">
        <f>E112/3</f>
        <v>12136666.666666666</v>
      </c>
      <c r="F113" s="518"/>
      <c r="G113" s="518"/>
      <c r="H113" s="518"/>
      <c r="I113" s="605"/>
      <c r="J113" s="606"/>
      <c r="K113" s="606"/>
      <c r="L113" s="606"/>
      <c r="M113" s="606"/>
      <c r="N113" s="607"/>
    </row>
    <row r="115" spans="1:15" x14ac:dyDescent="0.25">
      <c r="A115" s="32"/>
      <c r="B115" s="502" t="s">
        <v>42</v>
      </c>
      <c r="C115" s="503"/>
      <c r="D115" s="503"/>
      <c r="E115" s="503"/>
      <c r="F115" s="503"/>
      <c r="G115" s="503"/>
      <c r="H115" s="503"/>
      <c r="I115" s="503"/>
      <c r="J115" s="503"/>
      <c r="K115" s="503"/>
      <c r="L115" s="503"/>
      <c r="M115" s="503"/>
      <c r="N115" s="504"/>
    </row>
    <row r="116" spans="1:15" x14ac:dyDescent="0.25">
      <c r="A116" s="32"/>
      <c r="B116" s="481" t="s">
        <v>22</v>
      </c>
      <c r="C116" s="482"/>
      <c r="D116" s="483"/>
      <c r="E116" s="484" t="s">
        <v>21</v>
      </c>
      <c r="F116" s="485"/>
      <c r="G116" s="51" t="s">
        <v>35</v>
      </c>
      <c r="H116" s="484" t="s">
        <v>54</v>
      </c>
      <c r="I116" s="486"/>
      <c r="J116" s="486"/>
      <c r="K116" s="485"/>
      <c r="L116" s="486" t="s">
        <v>18</v>
      </c>
      <c r="M116" s="486"/>
      <c r="N116" s="485"/>
    </row>
    <row r="117" spans="1:15" ht="15.75" x14ac:dyDescent="0.25">
      <c r="B117" s="611" t="s">
        <v>284</v>
      </c>
      <c r="C117" s="612"/>
      <c r="D117" s="613"/>
      <c r="E117" s="567" t="s">
        <v>225</v>
      </c>
      <c r="F117" s="567"/>
      <c r="G117" s="207" t="s">
        <v>215</v>
      </c>
      <c r="H117" s="591">
        <v>6422190</v>
      </c>
      <c r="I117" s="592"/>
      <c r="J117" s="592"/>
      <c r="K117" s="593"/>
      <c r="L117" s="592">
        <v>2954200</v>
      </c>
      <c r="M117" s="592"/>
      <c r="N117" s="593"/>
    </row>
    <row r="118" spans="1:15" ht="15.75" x14ac:dyDescent="0.25">
      <c r="B118" s="587" t="s">
        <v>283</v>
      </c>
      <c r="C118" s="588"/>
      <c r="D118" s="589"/>
      <c r="E118" s="590" t="s">
        <v>286</v>
      </c>
      <c r="F118" s="590"/>
      <c r="G118" s="50" t="s">
        <v>215</v>
      </c>
      <c r="H118" s="561">
        <v>180000000</v>
      </c>
      <c r="I118" s="562"/>
      <c r="J118" s="562"/>
      <c r="K118" s="563"/>
      <c r="L118" s="562">
        <v>7510800</v>
      </c>
      <c r="M118" s="562"/>
      <c r="N118" s="563"/>
    </row>
    <row r="119" spans="1:15" x14ac:dyDescent="0.25">
      <c r="B119" s="608" t="s">
        <v>285</v>
      </c>
      <c r="C119" s="609"/>
      <c r="D119" s="610"/>
      <c r="E119" s="567" t="s">
        <v>225</v>
      </c>
      <c r="F119" s="567"/>
      <c r="G119" s="207" t="s">
        <v>215</v>
      </c>
      <c r="H119" s="591">
        <v>1196095</v>
      </c>
      <c r="I119" s="592"/>
      <c r="J119" s="592"/>
      <c r="K119" s="593"/>
      <c r="L119" s="592">
        <v>180900</v>
      </c>
      <c r="M119" s="592"/>
      <c r="N119" s="593"/>
    </row>
    <row r="120" spans="1:15" x14ac:dyDescent="0.25">
      <c r="B120" s="28"/>
      <c r="C120" s="28"/>
      <c r="D120" s="28"/>
      <c r="E120" s="29"/>
      <c r="F120" s="30" t="s">
        <v>20</v>
      </c>
      <c r="G120" s="42"/>
      <c r="H120" s="381">
        <f>SUM(H117:K119)-H117-H119</f>
        <v>180000000</v>
      </c>
      <c r="I120" s="382"/>
      <c r="J120" s="382"/>
      <c r="K120" s="383"/>
      <c r="L120" s="381">
        <f>SUM(L117:N119)-L117-L119</f>
        <v>7510800</v>
      </c>
      <c r="M120" s="382"/>
      <c r="N120" s="383"/>
    </row>
    <row r="121" spans="1:15" ht="6" customHeight="1" x14ac:dyDescent="0.25"/>
    <row r="122" spans="1:15" x14ac:dyDescent="0.25">
      <c r="B122" s="9" t="s">
        <v>41</v>
      </c>
      <c r="F122" s="5"/>
      <c r="G122" s="1"/>
      <c r="H122" s="1"/>
      <c r="I122" s="1"/>
      <c r="J122" s="1"/>
      <c r="K122" s="377"/>
      <c r="L122" s="377"/>
      <c r="M122" s="377"/>
      <c r="N122" s="377"/>
      <c r="O122" s="1"/>
    </row>
    <row r="123" spans="1:15" x14ac:dyDescent="0.25">
      <c r="B123" s="35" t="s">
        <v>302</v>
      </c>
      <c r="F123" s="5" t="s">
        <v>307</v>
      </c>
      <c r="G123" s="1"/>
      <c r="H123" s="1"/>
      <c r="I123" s="1"/>
      <c r="J123" s="1"/>
      <c r="K123" s="377">
        <v>174800000</v>
      </c>
      <c r="L123" s="377"/>
      <c r="M123" s="377"/>
      <c r="N123" s="377"/>
      <c r="O123" s="1"/>
    </row>
    <row r="124" spans="1:15" ht="15" customHeight="1" x14ac:dyDescent="0.25">
      <c r="B124" s="4" t="s">
        <v>3</v>
      </c>
      <c r="F124" s="7"/>
      <c r="K124" s="388">
        <v>20</v>
      </c>
      <c r="L124" s="388"/>
      <c r="M124" s="388"/>
      <c r="N124" s="15" t="s">
        <v>2</v>
      </c>
      <c r="O124" s="1"/>
    </row>
    <row r="125" spans="1:15" x14ac:dyDescent="0.25">
      <c r="B125" s="43" t="s">
        <v>16</v>
      </c>
      <c r="F125" s="5"/>
      <c r="G125" s="1"/>
      <c r="H125" s="1"/>
      <c r="I125" s="1"/>
      <c r="J125" s="1"/>
      <c r="K125" s="377">
        <f>K123*80%</f>
        <v>139840000</v>
      </c>
      <c r="L125" s="377"/>
      <c r="M125" s="377"/>
      <c r="N125" s="377"/>
      <c r="O125" s="1"/>
    </row>
    <row r="126" spans="1:15" ht="15" customHeight="1" x14ac:dyDescent="0.25">
      <c r="B126" s="9" t="s">
        <v>288</v>
      </c>
      <c r="K126" s="387">
        <f>K123*K124/100</f>
        <v>34960000</v>
      </c>
      <c r="L126" s="387"/>
      <c r="M126" s="387"/>
      <c r="N126" s="387"/>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77">
        <v>12136667</v>
      </c>
      <c r="L128" s="377"/>
      <c r="M128" s="377"/>
      <c r="N128" s="377"/>
    </row>
    <row r="129" spans="2:14" ht="15" customHeight="1" x14ac:dyDescent="0.25">
      <c r="B129" s="4" t="s">
        <v>3</v>
      </c>
      <c r="F129" s="7"/>
      <c r="K129" s="388">
        <v>25</v>
      </c>
      <c r="L129" s="388"/>
      <c r="M129" s="388"/>
      <c r="N129" s="15" t="s">
        <v>2</v>
      </c>
    </row>
    <row r="130" spans="2:14" ht="15" customHeight="1" x14ac:dyDescent="0.25">
      <c r="B130" s="43" t="s">
        <v>16</v>
      </c>
      <c r="F130" s="5"/>
      <c r="G130" s="1"/>
      <c r="H130" s="1"/>
      <c r="I130" s="1"/>
      <c r="J130" s="1"/>
      <c r="K130" s="377">
        <f>K128*75%</f>
        <v>9102500.25</v>
      </c>
      <c r="L130" s="377"/>
      <c r="M130" s="377"/>
      <c r="N130" s="377"/>
    </row>
    <row r="131" spans="2:14" ht="15" customHeight="1" x14ac:dyDescent="0.25">
      <c r="B131" s="9" t="s">
        <v>287</v>
      </c>
      <c r="K131" s="387">
        <f>K128*K129/100</f>
        <v>3034166.75</v>
      </c>
      <c r="L131" s="387"/>
      <c r="M131" s="387"/>
      <c r="N131" s="387"/>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76">
        <f>K126+K131</f>
        <v>37994166.75</v>
      </c>
      <c r="L133" s="376"/>
      <c r="M133" s="376"/>
      <c r="N133" s="376"/>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77">
        <v>10000000</v>
      </c>
      <c r="L136" s="377"/>
      <c r="M136" s="377"/>
      <c r="N136" s="377"/>
    </row>
    <row r="137" spans="2:14" x14ac:dyDescent="0.25">
      <c r="B137" s="4" t="s">
        <v>308</v>
      </c>
      <c r="C137" s="8"/>
      <c r="D137" s="8"/>
      <c r="E137" s="8"/>
      <c r="K137" s="377">
        <v>6000000</v>
      </c>
      <c r="L137" s="377"/>
      <c r="M137" s="377"/>
      <c r="N137" s="377"/>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389">
        <f>K136+K137</f>
        <v>16000000</v>
      </c>
      <c r="L139" s="389"/>
      <c r="M139" s="389"/>
      <c r="N139" s="389"/>
    </row>
    <row r="140" spans="2:14" ht="8.25" customHeight="1" x14ac:dyDescent="0.25">
      <c r="B140" s="9"/>
      <c r="C140" s="26"/>
      <c r="D140" s="26"/>
      <c r="E140" s="26"/>
      <c r="F140" s="5"/>
      <c r="K140" s="45"/>
      <c r="L140" s="45"/>
      <c r="M140" s="45"/>
      <c r="N140" s="45"/>
    </row>
    <row r="141" spans="2:14" x14ac:dyDescent="0.25">
      <c r="B141" s="4" t="s">
        <v>4</v>
      </c>
      <c r="C141" s="8"/>
      <c r="D141" s="8"/>
      <c r="E141" s="8"/>
      <c r="K141" s="377">
        <v>5000000</v>
      </c>
      <c r="L141" s="377"/>
      <c r="M141" s="377"/>
      <c r="N141" s="377"/>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392">
        <f>K133-K139-K141</f>
        <v>16994166.75</v>
      </c>
      <c r="L143" s="392"/>
      <c r="M143" s="392"/>
      <c r="N143" s="393"/>
    </row>
    <row r="144" spans="2:14" ht="6" customHeight="1" x14ac:dyDescent="0.25">
      <c r="B144" s="8"/>
      <c r="C144" s="8"/>
      <c r="D144" s="8"/>
      <c r="E144" s="8"/>
      <c r="J144" s="27"/>
      <c r="K144" s="15"/>
      <c r="L144" s="15"/>
      <c r="M144" s="15"/>
      <c r="N144" s="15"/>
    </row>
    <row r="145" spans="2:14" customFormat="1" x14ac:dyDescent="0.25">
      <c r="B145" s="394" t="s">
        <v>37</v>
      </c>
      <c r="C145" s="395"/>
      <c r="D145" s="395"/>
      <c r="E145" s="395"/>
      <c r="F145" s="395"/>
      <c r="G145" s="395"/>
      <c r="H145" s="395"/>
      <c r="I145" s="395"/>
      <c r="J145" s="395"/>
      <c r="K145" s="395"/>
      <c r="L145" s="395"/>
      <c r="M145" s="395"/>
      <c r="N145" s="396"/>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397">
        <f>K143</f>
        <v>16994166.75</v>
      </c>
      <c r="D147" s="398"/>
      <c r="E147" s="398"/>
      <c r="F147" s="398"/>
      <c r="G147" s="399" t="s">
        <v>11</v>
      </c>
      <c r="H147" s="399">
        <v>1</v>
      </c>
      <c r="I147" s="412">
        <f>C147/C148*H147</f>
        <v>1.4406285627764506</v>
      </c>
      <c r="J147" s="413"/>
      <c r="K147" s="1"/>
      <c r="L147" s="1"/>
      <c r="M147" s="1"/>
      <c r="N147" s="6"/>
    </row>
    <row r="148" spans="2:14" customFormat="1" x14ac:dyDescent="0.25">
      <c r="B148" s="31"/>
      <c r="C148" s="416">
        <f>L120+K157</f>
        <v>11796355.555555556</v>
      </c>
      <c r="D148" s="417"/>
      <c r="E148" s="417"/>
      <c r="F148" s="417"/>
      <c r="G148" s="399"/>
      <c r="H148" s="399"/>
      <c r="I148" s="414"/>
      <c r="J148" s="415"/>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390" t="s">
        <v>10</v>
      </c>
      <c r="K154" s="390"/>
      <c r="L154" s="390"/>
      <c r="M154" s="390"/>
      <c r="N154" s="390"/>
    </row>
    <row r="155" spans="2:14" ht="16.5" thickBot="1" x14ac:dyDescent="0.3">
      <c r="B155" s="9" t="s">
        <v>17</v>
      </c>
      <c r="C155" s="1"/>
      <c r="D155" s="1"/>
      <c r="E155" s="418">
        <v>116000000</v>
      </c>
      <c r="F155" s="418"/>
      <c r="G155" s="418"/>
      <c r="H155" s="1"/>
      <c r="I155" s="9"/>
      <c r="J155" s="179" t="s">
        <v>26</v>
      </c>
      <c r="K155" s="583">
        <f>(((((E156*(E157/12))*E155)/100)+E155)/E157)</f>
        <v>10730000</v>
      </c>
      <c r="L155" s="583"/>
      <c r="M155" s="583"/>
      <c r="N155" s="583"/>
    </row>
    <row r="156" spans="2:14" ht="19.5" thickBot="1" x14ac:dyDescent="0.3">
      <c r="B156" s="9" t="s">
        <v>1</v>
      </c>
      <c r="C156" s="15"/>
      <c r="D156" s="15"/>
      <c r="E156" s="177">
        <v>11</v>
      </c>
      <c r="F156" s="181">
        <v>11</v>
      </c>
      <c r="G156" s="175">
        <v>11</v>
      </c>
      <c r="H156" s="173">
        <v>0</v>
      </c>
      <c r="I156" s="12" t="s">
        <v>2</v>
      </c>
      <c r="J156" s="180" t="s">
        <v>24</v>
      </c>
      <c r="K156" s="584">
        <f>(((((F156*(F157/12))*E155)/100)+E155)/F157)</f>
        <v>5896666.666666667</v>
      </c>
      <c r="L156" s="584"/>
      <c r="M156" s="584"/>
      <c r="N156" s="584"/>
    </row>
    <row r="157" spans="2:14" ht="15" customHeight="1" thickBot="1" x14ac:dyDescent="0.3">
      <c r="B157" s="9" t="s">
        <v>9</v>
      </c>
      <c r="C157" s="15"/>
      <c r="D157" s="15"/>
      <c r="E157" s="178">
        <v>12</v>
      </c>
      <c r="F157" s="182">
        <v>24</v>
      </c>
      <c r="G157" s="159">
        <v>36</v>
      </c>
      <c r="H157" s="174">
        <v>48</v>
      </c>
      <c r="I157" s="36"/>
      <c r="J157" s="172" t="s">
        <v>25</v>
      </c>
      <c r="K157" s="585">
        <f>(((((G156*(G157/12))*E155)/100)+E155)/G157)</f>
        <v>4285555.555555556</v>
      </c>
      <c r="L157" s="585"/>
      <c r="M157" s="585"/>
      <c r="N157" s="586"/>
    </row>
    <row r="158" spans="2:14" x14ac:dyDescent="0.25">
      <c r="B158" s="9"/>
      <c r="C158" s="15"/>
      <c r="D158" s="15"/>
      <c r="E158" s="13"/>
      <c r="F158" s="13"/>
      <c r="G158" s="13"/>
      <c r="H158" s="9"/>
      <c r="I158" s="9"/>
      <c r="J158" s="171" t="s">
        <v>190</v>
      </c>
      <c r="K158" s="557">
        <f>(((((H156*(H157/12))*E155)/100)+E155)/H157)</f>
        <v>2416666.6666666665</v>
      </c>
      <c r="L158" s="557"/>
      <c r="M158" s="557"/>
      <c r="N158" s="557"/>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77">
        <v>145000000</v>
      </c>
      <c r="F160" s="377"/>
      <c r="G160" s="377"/>
      <c r="H160" s="9"/>
      <c r="I160" s="9"/>
      <c r="J160" s="575" t="s">
        <v>194</v>
      </c>
      <c r="K160" s="575"/>
      <c r="L160" s="575"/>
      <c r="M160" s="575"/>
      <c r="N160" s="575"/>
    </row>
    <row r="161" spans="2:15" ht="15" customHeight="1" x14ac:dyDescent="0.25">
      <c r="B161" s="9" t="s">
        <v>7</v>
      </c>
      <c r="C161" s="15"/>
      <c r="D161" s="15"/>
      <c r="E161" s="552">
        <v>80</v>
      </c>
      <c r="F161" s="552"/>
      <c r="G161" s="18" t="s">
        <v>2</v>
      </c>
      <c r="H161" s="26"/>
      <c r="I161" s="9"/>
      <c r="J161" s="575"/>
      <c r="K161" s="575"/>
      <c r="L161" s="575"/>
      <c r="M161" s="575"/>
      <c r="N161" s="575"/>
    </row>
    <row r="162" spans="2:15" ht="18.75" customHeight="1" x14ac:dyDescent="0.25">
      <c r="B162" s="9" t="s">
        <v>8</v>
      </c>
      <c r="C162" s="15"/>
      <c r="D162" s="15"/>
      <c r="E162" s="377">
        <f>E160*E161/100</f>
        <v>116000000</v>
      </c>
      <c r="F162" s="377"/>
      <c r="G162" s="377"/>
      <c r="H162" s="9"/>
      <c r="I162" s="9"/>
      <c r="J162" s="575"/>
      <c r="K162" s="575"/>
      <c r="L162" s="575"/>
      <c r="M162" s="575"/>
      <c r="N162" s="575"/>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09" t="s">
        <v>272</v>
      </c>
      <c r="H166" s="410"/>
      <c r="I166" s="410"/>
      <c r="J166" s="410"/>
      <c r="K166" s="410"/>
      <c r="L166" s="410"/>
      <c r="M166" s="410"/>
      <c r="N166" s="410"/>
      <c r="O166" s="411"/>
    </row>
    <row r="167" spans="2:15" ht="16.5" thickBot="1" x14ac:dyDescent="0.3">
      <c r="B167" s="57" t="s">
        <v>49</v>
      </c>
      <c r="C167" s="8"/>
      <c r="D167" s="5"/>
      <c r="E167" s="8"/>
      <c r="G167" s="409" t="s">
        <v>291</v>
      </c>
      <c r="H167" s="410"/>
      <c r="I167" s="410"/>
      <c r="J167" s="410"/>
      <c r="K167" s="410"/>
      <c r="L167" s="410"/>
      <c r="M167" s="410"/>
      <c r="N167" s="410"/>
      <c r="O167" s="411"/>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84">
        <v>2018</v>
      </c>
      <c r="H169" s="385"/>
      <c r="I169" s="385"/>
      <c r="J169" s="385"/>
      <c r="K169" s="385"/>
      <c r="L169" s="385"/>
      <c r="M169" s="385"/>
      <c r="N169" s="385"/>
      <c r="O169" s="386"/>
    </row>
    <row r="170" spans="2:15" ht="16.5" thickBot="1" x14ac:dyDescent="0.3">
      <c r="B170" s="57" t="s">
        <v>48</v>
      </c>
      <c r="C170" s="8"/>
      <c r="D170" s="5"/>
      <c r="E170" s="8"/>
      <c r="G170" s="409" t="s">
        <v>293</v>
      </c>
      <c r="H170" s="410"/>
      <c r="I170" s="410"/>
      <c r="J170" s="410"/>
      <c r="K170" s="410"/>
      <c r="L170" s="410"/>
      <c r="M170" s="410"/>
      <c r="N170" s="410"/>
      <c r="O170" s="411"/>
    </row>
    <row r="171" spans="2:15" ht="16.5" thickBot="1" x14ac:dyDescent="0.3">
      <c r="B171" s="57" t="s">
        <v>53</v>
      </c>
      <c r="C171" s="8"/>
      <c r="D171" s="5"/>
      <c r="E171" s="8"/>
      <c r="G171" s="409" t="s">
        <v>294</v>
      </c>
      <c r="H171" s="410"/>
      <c r="I171" s="410"/>
      <c r="J171" s="410"/>
      <c r="K171" s="410"/>
      <c r="L171" s="410"/>
      <c r="M171" s="410"/>
      <c r="N171" s="410"/>
      <c r="O171" s="411"/>
    </row>
    <row r="172" spans="2:15" ht="16.5" thickBot="1" x14ac:dyDescent="0.3">
      <c r="B172" s="57" t="s">
        <v>46</v>
      </c>
      <c r="C172" s="8"/>
      <c r="D172" s="5"/>
      <c r="E172" s="8"/>
      <c r="G172" s="409" t="s">
        <v>295</v>
      </c>
      <c r="H172" s="410"/>
      <c r="I172" s="410"/>
      <c r="J172" s="410"/>
      <c r="K172" s="410"/>
      <c r="L172" s="410"/>
      <c r="M172" s="410"/>
      <c r="N172" s="410"/>
      <c r="O172" s="411"/>
    </row>
    <row r="173" spans="2:15" ht="16.5" thickBot="1" x14ac:dyDescent="0.3">
      <c r="B173" s="57" t="s">
        <v>52</v>
      </c>
      <c r="C173" s="8"/>
      <c r="D173" s="5"/>
      <c r="E173" s="8"/>
      <c r="G173" s="409" t="s">
        <v>297</v>
      </c>
      <c r="H173" s="410"/>
      <c r="I173" s="410"/>
      <c r="J173" s="410"/>
      <c r="K173" s="410"/>
      <c r="L173" s="410"/>
      <c r="M173" s="410"/>
      <c r="N173" s="410"/>
      <c r="O173" s="411"/>
    </row>
    <row r="174" spans="2:15" ht="16.5" thickBot="1" x14ac:dyDescent="0.3">
      <c r="B174" s="57" t="s">
        <v>180</v>
      </c>
      <c r="C174" s="8"/>
      <c r="D174" s="5"/>
      <c r="E174" s="8"/>
      <c r="G174" s="409">
        <f>E160</f>
        <v>145000000</v>
      </c>
      <c r="H174" s="410"/>
      <c r="I174" s="410"/>
      <c r="J174" s="410"/>
      <c r="K174" s="410"/>
      <c r="L174" s="410"/>
      <c r="M174" s="410"/>
      <c r="N174" s="410"/>
      <c r="O174" s="411"/>
    </row>
    <row r="175" spans="2:15" ht="16.5" thickBot="1" x14ac:dyDescent="0.3">
      <c r="B175" s="57" t="s">
        <v>191</v>
      </c>
      <c r="C175" s="8"/>
      <c r="D175" s="5"/>
      <c r="E175" s="8"/>
      <c r="G175" s="594" t="s">
        <v>290</v>
      </c>
      <c r="H175" s="410"/>
      <c r="I175" s="410"/>
      <c r="J175" s="410"/>
      <c r="K175" s="410"/>
      <c r="L175" s="410"/>
      <c r="M175" s="410"/>
      <c r="N175" s="410"/>
      <c r="O175" s="411"/>
    </row>
    <row r="176" spans="2:15" ht="16.5" thickBot="1" x14ac:dyDescent="0.3">
      <c r="B176" s="58" t="s">
        <v>192</v>
      </c>
      <c r="C176" s="59"/>
      <c r="D176" s="60"/>
      <c r="E176" s="59"/>
      <c r="F176" s="61"/>
      <c r="G176" s="409">
        <f>E162</f>
        <v>116000000</v>
      </c>
      <c r="H176" s="410"/>
      <c r="I176" s="410"/>
      <c r="J176" s="410"/>
      <c r="K176" s="410"/>
      <c r="L176" s="410"/>
      <c r="M176" s="410"/>
      <c r="N176" s="410"/>
      <c r="O176" s="411"/>
    </row>
    <row r="177" spans="2:24" ht="16.5" thickBot="1" x14ac:dyDescent="0.3">
      <c r="B177" s="423" t="s">
        <v>231</v>
      </c>
      <c r="C177" s="424"/>
      <c r="D177" s="424"/>
      <c r="E177" s="424"/>
      <c r="F177" s="424"/>
      <c r="G177" s="424"/>
      <c r="H177" s="424"/>
      <c r="I177" s="424"/>
      <c r="J177" s="424"/>
      <c r="K177" s="424"/>
      <c r="L177" s="424"/>
      <c r="M177" s="424"/>
      <c r="N177" s="424"/>
      <c r="O177" s="425"/>
    </row>
    <row r="178" spans="2:24" ht="5.25" customHeight="1" x14ac:dyDescent="0.25">
      <c r="B178" s="21"/>
      <c r="C178" s="8"/>
      <c r="D178" s="5"/>
      <c r="E178" s="8"/>
      <c r="G178" s="15"/>
      <c r="H178" s="9"/>
      <c r="I178" s="9"/>
      <c r="J178" s="9"/>
      <c r="K178" s="15"/>
      <c r="L178" s="15"/>
      <c r="M178" s="15"/>
      <c r="N178" s="15"/>
    </row>
    <row r="179" spans="2:24" x14ac:dyDescent="0.25">
      <c r="B179" s="9"/>
      <c r="C179" s="15"/>
      <c r="D179" s="553" t="s">
        <v>44</v>
      </c>
      <c r="E179" s="553"/>
      <c r="F179" s="553"/>
      <c r="G179" s="553"/>
      <c r="H179" s="553"/>
      <c r="I179" s="553"/>
      <c r="J179" s="553"/>
      <c r="K179" s="553"/>
      <c r="L179" s="553"/>
      <c r="M179" s="15"/>
      <c r="N179" s="15"/>
    </row>
    <row r="180" spans="2:24" ht="15.75" x14ac:dyDescent="0.25">
      <c r="B180" s="158" t="s">
        <v>19</v>
      </c>
      <c r="C180" s="158"/>
      <c r="D180" s="158"/>
      <c r="E180" s="158"/>
      <c r="F180" s="158"/>
      <c r="G180" s="158"/>
      <c r="H180" s="158"/>
      <c r="I180" s="158"/>
      <c r="J180" s="158"/>
      <c r="K180" s="434">
        <f>K143-K155</f>
        <v>6264166.75</v>
      </c>
      <c r="L180" s="434"/>
      <c r="M180" s="434"/>
      <c r="N180" s="434"/>
    </row>
    <row r="181" spans="2:24" ht="14.25" customHeight="1" x14ac:dyDescent="0.25">
      <c r="B181" s="158" t="s">
        <v>27</v>
      </c>
      <c r="C181" s="158"/>
      <c r="D181" s="158"/>
      <c r="E181" s="158"/>
      <c r="F181" s="158"/>
      <c r="G181" s="158"/>
      <c r="H181" s="158"/>
      <c r="I181" s="158"/>
      <c r="J181" s="158"/>
      <c r="K181" s="434">
        <f>K143-K156</f>
        <v>11097500.083333332</v>
      </c>
      <c r="L181" s="434"/>
      <c r="M181" s="434"/>
      <c r="N181" s="434"/>
    </row>
    <row r="182" spans="2:24" ht="15.75" x14ac:dyDescent="0.25">
      <c r="B182" s="165" t="s">
        <v>28</v>
      </c>
      <c r="C182" s="165"/>
      <c r="D182" s="165"/>
      <c r="E182" s="165"/>
      <c r="F182" s="165"/>
      <c r="G182" s="165"/>
      <c r="H182" s="165"/>
      <c r="I182" s="165"/>
      <c r="J182" s="165"/>
      <c r="K182" s="435">
        <f>K143-K157</f>
        <v>12708611.194444444</v>
      </c>
      <c r="L182" s="435"/>
      <c r="M182" s="435"/>
      <c r="N182" s="435"/>
    </row>
    <row r="183" spans="2:24" ht="15.75" x14ac:dyDescent="0.25">
      <c r="B183" s="160" t="s">
        <v>193</v>
      </c>
      <c r="C183" s="160"/>
      <c r="D183" s="160"/>
      <c r="E183" s="160"/>
      <c r="F183" s="160"/>
      <c r="G183" s="160"/>
      <c r="H183" s="160"/>
      <c r="I183" s="160"/>
      <c r="J183" s="160"/>
      <c r="K183" s="447">
        <f>K143-K158</f>
        <v>14577500.083333334</v>
      </c>
      <c r="L183" s="447"/>
      <c r="M183" s="447"/>
      <c r="N183" s="447"/>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26" t="s">
        <v>173</v>
      </c>
      <c r="C192" s="427"/>
      <c r="D192" s="427"/>
      <c r="E192" s="427"/>
      <c r="F192" s="427"/>
      <c r="G192" s="428"/>
      <c r="H192" s="426" t="s">
        <v>174</v>
      </c>
      <c r="I192" s="427"/>
      <c r="J192" s="427"/>
      <c r="K192" s="427"/>
      <c r="L192" s="427"/>
      <c r="M192" s="427"/>
      <c r="N192" s="428"/>
    </row>
    <row r="193" spans="2:21" ht="15" customHeight="1" x14ac:dyDescent="0.25">
      <c r="B193" s="402" t="s">
        <v>176</v>
      </c>
      <c r="C193" s="403"/>
      <c r="D193" s="404" t="s">
        <v>298</v>
      </c>
      <c r="E193" s="405"/>
      <c r="F193" s="405"/>
      <c r="G193" s="406"/>
      <c r="H193" s="402" t="s">
        <v>176</v>
      </c>
      <c r="I193" s="403"/>
      <c r="J193" s="404"/>
      <c r="K193" s="405"/>
      <c r="L193" s="405"/>
      <c r="M193" s="405"/>
      <c r="N193" s="406"/>
      <c r="R193" s="3"/>
      <c r="S193" s="1"/>
      <c r="T193" s="1"/>
      <c r="U193" s="1"/>
    </row>
    <row r="194" spans="2:21" ht="15" customHeight="1" x14ac:dyDescent="0.25">
      <c r="B194" s="439" t="s">
        <v>81</v>
      </c>
      <c r="C194" s="440"/>
      <c r="D194" s="439" t="s">
        <v>186</v>
      </c>
      <c r="E194" s="441"/>
      <c r="F194" s="441"/>
      <c r="G194" s="440"/>
      <c r="H194" s="441" t="s">
        <v>81</v>
      </c>
      <c r="I194" s="440"/>
      <c r="J194" s="439" t="s">
        <v>187</v>
      </c>
      <c r="K194" s="441"/>
      <c r="L194" s="441"/>
      <c r="M194" s="441"/>
      <c r="N194" s="440"/>
      <c r="P194" s="442"/>
      <c r="Q194" s="442"/>
      <c r="R194" s="442"/>
      <c r="S194" s="442"/>
      <c r="T194" s="442"/>
      <c r="U194" s="442"/>
    </row>
    <row r="195" spans="2:21" ht="15.75" x14ac:dyDescent="0.25">
      <c r="B195" s="402" t="s">
        <v>177</v>
      </c>
      <c r="C195" s="403"/>
      <c r="D195" s="439" t="s">
        <v>178</v>
      </c>
      <c r="E195" s="441"/>
      <c r="F195" s="441"/>
      <c r="G195" s="440"/>
      <c r="H195" s="439" t="s">
        <v>177</v>
      </c>
      <c r="I195" s="440"/>
      <c r="J195" s="554" t="s">
        <v>188</v>
      </c>
      <c r="K195" s="555"/>
      <c r="L195" s="555"/>
      <c r="M195" s="555"/>
      <c r="N195" s="556"/>
      <c r="R195" s="1"/>
      <c r="S195" s="1"/>
      <c r="T195" s="1"/>
      <c r="U195" s="1"/>
    </row>
    <row r="196" spans="2:21" ht="18.75" x14ac:dyDescent="0.25">
      <c r="B196" s="430" t="s">
        <v>179</v>
      </c>
      <c r="C196" s="431"/>
      <c r="G196" s="147"/>
      <c r="H196" s="430" t="s">
        <v>179</v>
      </c>
      <c r="I196" s="431"/>
      <c r="K196" s="1"/>
      <c r="L196" s="1"/>
      <c r="M196" s="1"/>
      <c r="N196" s="6"/>
      <c r="R196" s="1"/>
      <c r="S196" s="1"/>
      <c r="T196" s="1"/>
      <c r="U196" s="1"/>
    </row>
    <row r="197" spans="2:21" ht="18.75" x14ac:dyDescent="0.25">
      <c r="B197" s="430"/>
      <c r="C197" s="431"/>
      <c r="G197" s="147"/>
      <c r="H197" s="430"/>
      <c r="I197" s="431"/>
      <c r="K197" s="1"/>
      <c r="L197" s="1"/>
      <c r="M197" s="1"/>
      <c r="N197" s="6"/>
      <c r="R197" s="1"/>
      <c r="S197" s="1"/>
      <c r="T197" s="1"/>
      <c r="U197" s="1"/>
    </row>
    <row r="198" spans="2:21" ht="18.75" x14ac:dyDescent="0.25">
      <c r="B198" s="432"/>
      <c r="C198" s="433"/>
      <c r="D198" s="11"/>
      <c r="E198" s="11"/>
      <c r="F198" s="11"/>
      <c r="G198" s="148"/>
      <c r="H198" s="432"/>
      <c r="I198" s="433"/>
      <c r="J198" s="11"/>
      <c r="K198" s="146"/>
      <c r="L198" s="19"/>
      <c r="M198" s="19"/>
      <c r="N198" s="20"/>
      <c r="Q198" s="418"/>
      <c r="R198" s="418"/>
      <c r="S198" s="418"/>
      <c r="T198" s="418"/>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36" t="s">
        <v>175</v>
      </c>
      <c r="C200" s="437"/>
      <c r="D200" s="437"/>
      <c r="E200" s="437"/>
      <c r="F200" s="437"/>
      <c r="G200" s="437"/>
      <c r="H200" s="437"/>
      <c r="I200" s="437"/>
      <c r="J200" s="437"/>
      <c r="K200" s="437"/>
      <c r="L200" s="437"/>
      <c r="M200" s="437"/>
      <c r="N200" s="438"/>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201</v>
      </c>
      <c r="C3" s="449"/>
      <c r="D3" s="449"/>
      <c r="E3" s="449"/>
      <c r="F3" s="449"/>
      <c r="G3" s="449"/>
      <c r="H3" s="449"/>
      <c r="I3" s="449"/>
      <c r="J3" s="449"/>
      <c r="K3" s="449"/>
      <c r="L3" s="449"/>
      <c r="M3" s="449"/>
      <c r="N3" s="449"/>
    </row>
    <row r="4" spans="2:14" x14ac:dyDescent="0.25">
      <c r="B4" s="450" t="s">
        <v>202</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203</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206</v>
      </c>
      <c r="F18" s="459"/>
      <c r="G18" s="459"/>
      <c r="H18" s="460"/>
      <c r="I18" s="461" t="s">
        <v>5</v>
      </c>
      <c r="J18" s="462"/>
      <c r="K18" s="463"/>
      <c r="L18" s="461" t="s">
        <v>5</v>
      </c>
      <c r="M18" s="462"/>
      <c r="N18" s="463"/>
    </row>
    <row r="19" spans="2:14" x14ac:dyDescent="0.25">
      <c r="B19" s="455" t="s">
        <v>198</v>
      </c>
      <c r="C19" s="456"/>
      <c r="D19" s="457"/>
      <c r="E19" s="458"/>
      <c r="F19" s="459"/>
      <c r="G19" s="459"/>
      <c r="H19" s="460"/>
      <c r="I19" s="461"/>
      <c r="J19" s="462"/>
      <c r="K19" s="463"/>
      <c r="L19" s="461" t="s">
        <v>5</v>
      </c>
      <c r="M19" s="462"/>
      <c r="N19" s="463"/>
    </row>
    <row r="20" spans="2:14" x14ac:dyDescent="0.25">
      <c r="B20" s="455" t="s">
        <v>70</v>
      </c>
      <c r="C20" s="456"/>
      <c r="D20" s="457"/>
      <c r="E20" s="458" t="s">
        <v>207</v>
      </c>
      <c r="F20" s="459"/>
      <c r="G20" s="459"/>
      <c r="H20" s="460"/>
      <c r="I20" s="461" t="s">
        <v>211</v>
      </c>
      <c r="J20" s="462"/>
      <c r="K20" s="463"/>
      <c r="L20" s="461" t="s">
        <v>184</v>
      </c>
      <c r="M20" s="462"/>
      <c r="N20" s="463"/>
    </row>
    <row r="21" spans="2:14" x14ac:dyDescent="0.25">
      <c r="B21" s="455" t="s">
        <v>196</v>
      </c>
      <c r="C21" s="456"/>
      <c r="D21" s="457"/>
      <c r="E21" s="458" t="s">
        <v>208</v>
      </c>
      <c r="F21" s="459"/>
      <c r="G21" s="459"/>
      <c r="H21" s="460"/>
      <c r="I21" s="461" t="s">
        <v>212</v>
      </c>
      <c r="J21" s="462"/>
      <c r="K21" s="463"/>
      <c r="L21" s="461" t="s">
        <v>184</v>
      </c>
      <c r="M21" s="462"/>
      <c r="N21" s="463"/>
    </row>
    <row r="22" spans="2:14" x14ac:dyDescent="0.25">
      <c r="B22" s="455" t="s">
        <v>209</v>
      </c>
      <c r="C22" s="456"/>
      <c r="D22" s="457"/>
      <c r="E22" s="458" t="s">
        <v>210</v>
      </c>
      <c r="F22" s="459"/>
      <c r="G22" s="459"/>
      <c r="H22" s="460"/>
      <c r="I22" s="461" t="s">
        <v>227</v>
      </c>
      <c r="J22" s="462"/>
      <c r="K22" s="463"/>
      <c r="L22" s="461" t="s">
        <v>184</v>
      </c>
      <c r="M22" s="462"/>
      <c r="N22" s="463"/>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05" t="s">
        <v>91</v>
      </c>
      <c r="C46" s="506"/>
      <c r="D46" s="506"/>
      <c r="E46" s="506"/>
      <c r="F46" s="506"/>
      <c r="G46" s="506"/>
      <c r="H46" s="506"/>
      <c r="I46" s="506"/>
      <c r="J46" s="506"/>
      <c r="K46" s="506"/>
      <c r="L46" s="506"/>
      <c r="M46" s="506"/>
      <c r="N46" s="507"/>
    </row>
    <row r="47" spans="2:14" x14ac:dyDescent="0.25">
      <c r="B47" s="490" t="s">
        <v>204</v>
      </c>
      <c r="C47" s="491"/>
      <c r="D47" s="491"/>
      <c r="E47" s="491"/>
      <c r="F47" s="491"/>
      <c r="G47" s="491"/>
      <c r="H47" s="491"/>
      <c r="I47" s="491"/>
      <c r="J47" s="491"/>
      <c r="K47" s="491"/>
      <c r="L47" s="491"/>
      <c r="M47" s="491"/>
      <c r="N47" s="492"/>
    </row>
    <row r="48" spans="2:14" ht="10.5" customHeight="1" x14ac:dyDescent="0.25">
      <c r="B48" s="493"/>
      <c r="C48" s="494"/>
      <c r="D48" s="494"/>
      <c r="E48" s="494"/>
      <c r="F48" s="494"/>
      <c r="G48" s="494"/>
      <c r="H48" s="494"/>
      <c r="I48" s="494"/>
      <c r="J48" s="494"/>
      <c r="K48" s="494"/>
      <c r="L48" s="494"/>
      <c r="M48" s="494"/>
      <c r="N48" s="495"/>
    </row>
    <row r="49" spans="2:14" ht="11.25" hidden="1" customHeight="1" x14ac:dyDescent="0.25">
      <c r="B49" s="493"/>
      <c r="C49" s="494"/>
      <c r="D49" s="494"/>
      <c r="E49" s="494"/>
      <c r="F49" s="494"/>
      <c r="G49" s="494"/>
      <c r="H49" s="494"/>
      <c r="I49" s="494"/>
      <c r="J49" s="494"/>
      <c r="K49" s="494"/>
      <c r="L49" s="494"/>
      <c r="M49" s="494"/>
      <c r="N49" s="495"/>
    </row>
    <row r="50" spans="2:14" ht="6.75" hidden="1" customHeight="1" x14ac:dyDescent="0.25">
      <c r="B50" s="493"/>
      <c r="C50" s="494"/>
      <c r="D50" s="494"/>
      <c r="E50" s="494"/>
      <c r="F50" s="494"/>
      <c r="G50" s="494"/>
      <c r="H50" s="494"/>
      <c r="I50" s="494"/>
      <c r="J50" s="494"/>
      <c r="K50" s="494"/>
      <c r="L50" s="494"/>
      <c r="M50" s="494"/>
      <c r="N50" s="495"/>
    </row>
    <row r="51" spans="2:14" hidden="1" x14ac:dyDescent="0.25">
      <c r="B51" s="493"/>
      <c r="C51" s="494"/>
      <c r="D51" s="494"/>
      <c r="E51" s="494"/>
      <c r="F51" s="494"/>
      <c r="G51" s="494"/>
      <c r="H51" s="494"/>
      <c r="I51" s="494"/>
      <c r="J51" s="494"/>
      <c r="K51" s="494"/>
      <c r="L51" s="494"/>
      <c r="M51" s="494"/>
      <c r="N51" s="495"/>
    </row>
    <row r="52" spans="2:14" ht="1.5" customHeight="1" x14ac:dyDescent="0.25">
      <c r="B52" s="493"/>
      <c r="C52" s="494"/>
      <c r="D52" s="494"/>
      <c r="E52" s="494"/>
      <c r="F52" s="494"/>
      <c r="G52" s="494"/>
      <c r="H52" s="494"/>
      <c r="I52" s="494"/>
      <c r="J52" s="494"/>
      <c r="K52" s="494"/>
      <c r="L52" s="494"/>
      <c r="M52" s="494"/>
      <c r="N52" s="495"/>
    </row>
    <row r="53" spans="2:14" ht="1.5" customHeight="1" thickBot="1" x14ac:dyDescent="0.3">
      <c r="B53" s="496"/>
      <c r="C53" s="497"/>
      <c r="D53" s="497"/>
      <c r="E53" s="497"/>
      <c r="F53" s="497"/>
      <c r="G53" s="497"/>
      <c r="H53" s="497"/>
      <c r="I53" s="497"/>
      <c r="J53" s="497"/>
      <c r="K53" s="497"/>
      <c r="L53" s="497"/>
      <c r="M53" s="497"/>
      <c r="N53" s="498"/>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05" t="s">
        <v>91</v>
      </c>
      <c r="C65" s="506"/>
      <c r="D65" s="506"/>
      <c r="E65" s="506"/>
      <c r="F65" s="506"/>
      <c r="G65" s="506"/>
      <c r="H65" s="506"/>
      <c r="I65" s="506"/>
      <c r="J65" s="506"/>
      <c r="K65" s="506"/>
      <c r="L65" s="506"/>
      <c r="M65" s="506"/>
      <c r="N65" s="507"/>
    </row>
    <row r="66" spans="2:14" x14ac:dyDescent="0.25">
      <c r="B66" s="490" t="s">
        <v>228</v>
      </c>
      <c r="C66" s="491"/>
      <c r="D66" s="491"/>
      <c r="E66" s="491"/>
      <c r="F66" s="491"/>
      <c r="G66" s="491"/>
      <c r="H66" s="491"/>
      <c r="I66" s="491"/>
      <c r="J66" s="491"/>
      <c r="K66" s="491"/>
      <c r="L66" s="491"/>
      <c r="M66" s="491"/>
      <c r="N66" s="492"/>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x14ac:dyDescent="0.25">
      <c r="B69" s="493"/>
      <c r="C69" s="494"/>
      <c r="D69" s="494"/>
      <c r="E69" s="494"/>
      <c r="F69" s="494"/>
      <c r="G69" s="494"/>
      <c r="H69" s="494"/>
      <c r="I69" s="494"/>
      <c r="J69" s="494"/>
      <c r="K69" s="494"/>
      <c r="L69" s="494"/>
      <c r="M69" s="494"/>
      <c r="N69" s="495"/>
    </row>
    <row r="70" spans="2:14" ht="3" customHeight="1" x14ac:dyDescent="0.25">
      <c r="B70" s="493"/>
      <c r="C70" s="494"/>
      <c r="D70" s="494"/>
      <c r="E70" s="494"/>
      <c r="F70" s="494"/>
      <c r="G70" s="494"/>
      <c r="H70" s="494"/>
      <c r="I70" s="494"/>
      <c r="J70" s="494"/>
      <c r="K70" s="494"/>
      <c r="L70" s="494"/>
      <c r="M70" s="494"/>
      <c r="N70" s="495"/>
    </row>
    <row r="71" spans="2:14" ht="13.5" customHeight="1" x14ac:dyDescent="0.25">
      <c r="B71" s="493"/>
      <c r="C71" s="494"/>
      <c r="D71" s="494"/>
      <c r="E71" s="494"/>
      <c r="F71" s="494"/>
      <c r="G71" s="494"/>
      <c r="H71" s="494"/>
      <c r="I71" s="494"/>
      <c r="J71" s="494"/>
      <c r="K71" s="494"/>
      <c r="L71" s="494"/>
      <c r="M71" s="494"/>
      <c r="N71" s="495"/>
    </row>
    <row r="72" spans="2:14" hidden="1" x14ac:dyDescent="0.25">
      <c r="B72" s="493"/>
      <c r="C72" s="494"/>
      <c r="D72" s="494"/>
      <c r="E72" s="494"/>
      <c r="F72" s="494"/>
      <c r="G72" s="494"/>
      <c r="H72" s="494"/>
      <c r="I72" s="494"/>
      <c r="J72" s="494"/>
      <c r="K72" s="494"/>
      <c r="L72" s="494"/>
      <c r="M72" s="494"/>
      <c r="N72" s="495"/>
    </row>
    <row r="73" spans="2:14" ht="20.25" customHeight="1" thickBot="1" x14ac:dyDescent="0.3">
      <c r="B73" s="496"/>
      <c r="C73" s="497"/>
      <c r="D73" s="497"/>
      <c r="E73" s="497"/>
      <c r="F73" s="497"/>
      <c r="G73" s="497"/>
      <c r="H73" s="497"/>
      <c r="I73" s="497"/>
      <c r="J73" s="497"/>
      <c r="K73" s="497"/>
      <c r="L73" s="497"/>
      <c r="M73" s="497"/>
      <c r="N73" s="498"/>
    </row>
    <row r="74" spans="2:14" ht="9.75" customHeight="1" x14ac:dyDescent="0.25"/>
    <row r="75" spans="2:14" ht="16.5" thickBot="1" x14ac:dyDescent="0.3">
      <c r="B75" s="99" t="s">
        <v>107</v>
      </c>
      <c r="C75" s="100"/>
      <c r="D75" s="100"/>
      <c r="E75" s="23"/>
      <c r="F75" s="23"/>
      <c r="G75" s="23"/>
      <c r="H75" s="23"/>
    </row>
    <row r="76" spans="2:14" ht="15.75" thickBot="1" x14ac:dyDescent="0.3">
      <c r="B76" s="499" t="s">
        <v>91</v>
      </c>
      <c r="C76" s="500"/>
      <c r="D76" s="500"/>
      <c r="E76" s="500"/>
      <c r="F76" s="500"/>
      <c r="G76" s="500"/>
      <c r="H76" s="500"/>
      <c r="I76" s="500"/>
      <c r="J76" s="500"/>
      <c r="K76" s="500"/>
      <c r="L76" s="500"/>
      <c r="M76" s="500"/>
      <c r="N76" s="501"/>
    </row>
    <row r="77" spans="2:14" x14ac:dyDescent="0.25">
      <c r="B77" s="490" t="s">
        <v>229</v>
      </c>
      <c r="C77" s="491"/>
      <c r="D77" s="491"/>
      <c r="E77" s="491"/>
      <c r="F77" s="491"/>
      <c r="G77" s="491"/>
      <c r="H77" s="491"/>
      <c r="I77" s="491"/>
      <c r="J77" s="491"/>
      <c r="K77" s="491"/>
      <c r="L77" s="491"/>
      <c r="M77" s="491"/>
      <c r="N77" s="492"/>
    </row>
    <row r="78" spans="2:14" ht="4.5" customHeight="1" x14ac:dyDescent="0.25">
      <c r="B78" s="493"/>
      <c r="C78" s="494"/>
      <c r="D78" s="494"/>
      <c r="E78" s="494"/>
      <c r="F78" s="494"/>
      <c r="G78" s="494"/>
      <c r="H78" s="494"/>
      <c r="I78" s="494"/>
      <c r="J78" s="494"/>
      <c r="K78" s="494"/>
      <c r="L78" s="494"/>
      <c r="M78" s="494"/>
      <c r="N78" s="495"/>
    </row>
    <row r="79" spans="2:14" ht="13.5" customHeight="1" thickBot="1" x14ac:dyDescent="0.3">
      <c r="B79" s="496"/>
      <c r="C79" s="497"/>
      <c r="D79" s="497"/>
      <c r="E79" s="497"/>
      <c r="F79" s="497"/>
      <c r="G79" s="497"/>
      <c r="H79" s="497"/>
      <c r="I79" s="497"/>
      <c r="J79" s="497"/>
      <c r="K79" s="497"/>
      <c r="L79" s="497"/>
      <c r="M79" s="497"/>
      <c r="N79" s="498"/>
    </row>
    <row r="85" spans="1:15" x14ac:dyDescent="0.25">
      <c r="A85" s="32"/>
      <c r="B85" s="502" t="s">
        <v>42</v>
      </c>
      <c r="C85" s="503"/>
      <c r="D85" s="503"/>
      <c r="E85" s="503"/>
      <c r="F85" s="503"/>
      <c r="G85" s="503"/>
      <c r="H85" s="503"/>
      <c r="I85" s="503"/>
      <c r="J85" s="503"/>
      <c r="K85" s="503"/>
      <c r="L85" s="503"/>
      <c r="M85" s="503"/>
      <c r="N85" s="504"/>
    </row>
    <row r="86" spans="1:15" x14ac:dyDescent="0.25">
      <c r="A86" s="32"/>
      <c r="B86" s="481" t="s">
        <v>22</v>
      </c>
      <c r="C86" s="482"/>
      <c r="D86" s="483"/>
      <c r="E86" s="484" t="s">
        <v>21</v>
      </c>
      <c r="F86" s="485"/>
      <c r="G86" s="51" t="s">
        <v>35</v>
      </c>
      <c r="H86" s="484" t="s">
        <v>54</v>
      </c>
      <c r="I86" s="486"/>
      <c r="J86" s="486"/>
      <c r="K86" s="485"/>
      <c r="L86" s="486" t="s">
        <v>18</v>
      </c>
      <c r="M86" s="486"/>
      <c r="N86" s="485"/>
    </row>
    <row r="87" spans="1:15" x14ac:dyDescent="0.25">
      <c r="B87" s="618" t="s">
        <v>224</v>
      </c>
      <c r="C87" s="619"/>
      <c r="D87" s="620"/>
      <c r="E87" s="590" t="s">
        <v>225</v>
      </c>
      <c r="F87" s="590"/>
      <c r="G87" s="50" t="s">
        <v>215</v>
      </c>
      <c r="H87" s="561">
        <v>4680000</v>
      </c>
      <c r="I87" s="562"/>
      <c r="J87" s="562"/>
      <c r="K87" s="563"/>
      <c r="L87" s="562">
        <v>468100</v>
      </c>
      <c r="M87" s="562"/>
      <c r="N87" s="563"/>
    </row>
    <row r="88" spans="1:15" x14ac:dyDescent="0.25">
      <c r="B88" s="615" t="s">
        <v>213</v>
      </c>
      <c r="C88" s="616"/>
      <c r="D88" s="617"/>
      <c r="E88" s="590" t="s">
        <v>214</v>
      </c>
      <c r="F88" s="590"/>
      <c r="G88" s="50" t="s">
        <v>215</v>
      </c>
      <c r="H88" s="561">
        <v>61295263</v>
      </c>
      <c r="I88" s="562"/>
      <c r="J88" s="562"/>
      <c r="K88" s="563"/>
      <c r="L88" s="562">
        <v>3227800</v>
      </c>
      <c r="M88" s="562"/>
      <c r="N88" s="563"/>
    </row>
    <row r="89" spans="1:15" ht="15.75" x14ac:dyDescent="0.25">
      <c r="B89" s="564" t="s">
        <v>226</v>
      </c>
      <c r="C89" s="565"/>
      <c r="D89" s="566"/>
      <c r="E89" s="614" t="s">
        <v>214</v>
      </c>
      <c r="F89" s="614"/>
      <c r="G89" s="176" t="s">
        <v>215</v>
      </c>
      <c r="H89" s="568">
        <v>48188583</v>
      </c>
      <c r="I89" s="569"/>
      <c r="J89" s="569"/>
      <c r="K89" s="570"/>
      <c r="L89" s="569">
        <v>2988900</v>
      </c>
      <c r="M89" s="569"/>
      <c r="N89" s="570"/>
    </row>
    <row r="90" spans="1:15" ht="15.75" x14ac:dyDescent="0.25">
      <c r="B90" s="587"/>
      <c r="C90" s="588"/>
      <c r="D90" s="589"/>
      <c r="E90" s="590"/>
      <c r="F90" s="590"/>
      <c r="G90" s="50"/>
      <c r="H90" s="561"/>
      <c r="I90" s="562"/>
      <c r="J90" s="562"/>
      <c r="K90" s="563"/>
      <c r="L90" s="562"/>
      <c r="M90" s="562"/>
      <c r="N90" s="563"/>
    </row>
    <row r="91" spans="1:15" x14ac:dyDescent="0.25">
      <c r="B91" s="28"/>
      <c r="C91" s="28"/>
      <c r="D91" s="28"/>
      <c r="E91" s="29"/>
      <c r="F91" s="30" t="s">
        <v>20</v>
      </c>
      <c r="G91" s="42"/>
      <c r="H91" s="381">
        <f>SUM(H87:K90)-H89</f>
        <v>65975263</v>
      </c>
      <c r="I91" s="382"/>
      <c r="J91" s="382"/>
      <c r="K91" s="383"/>
      <c r="L91" s="381">
        <f>SUM(L87:N90)-L89</f>
        <v>3695900</v>
      </c>
      <c r="M91" s="382"/>
      <c r="N91" s="383"/>
    </row>
    <row r="92" spans="1:15" ht="6" customHeight="1" x14ac:dyDescent="0.25"/>
    <row r="93" spans="1:15" x14ac:dyDescent="0.25">
      <c r="B93" s="9" t="s">
        <v>41</v>
      </c>
      <c r="F93" s="5"/>
      <c r="G93" s="1"/>
      <c r="H93" s="1"/>
      <c r="I93" s="1"/>
      <c r="J93" s="1"/>
      <c r="K93" s="377"/>
      <c r="L93" s="377"/>
      <c r="M93" s="377"/>
      <c r="N93" s="377"/>
      <c r="O93" s="1"/>
    </row>
    <row r="94" spans="1:15" x14ac:dyDescent="0.25">
      <c r="B94" s="35" t="s">
        <v>205</v>
      </c>
      <c r="E94" s="4" t="s">
        <v>216</v>
      </c>
      <c r="F94" s="5"/>
      <c r="G94" s="1"/>
      <c r="H94" s="1"/>
      <c r="I94" s="1"/>
      <c r="J94" s="1"/>
      <c r="K94" s="377">
        <v>397500000</v>
      </c>
      <c r="L94" s="377"/>
      <c r="M94" s="377"/>
      <c r="N94" s="377"/>
      <c r="O94" s="1"/>
    </row>
    <row r="95" spans="1:15" ht="15" customHeight="1" x14ac:dyDescent="0.25">
      <c r="B95" s="4" t="s">
        <v>3</v>
      </c>
      <c r="F95" s="7"/>
      <c r="K95" s="388">
        <v>5</v>
      </c>
      <c r="L95" s="388"/>
      <c r="M95" s="388"/>
      <c r="N95" s="15" t="s">
        <v>2</v>
      </c>
      <c r="O95" s="1"/>
    </row>
    <row r="96" spans="1:15" x14ac:dyDescent="0.25">
      <c r="B96" s="43" t="s">
        <v>16</v>
      </c>
      <c r="F96" s="5"/>
      <c r="G96" s="1"/>
      <c r="H96" s="1"/>
      <c r="I96" s="1"/>
      <c r="J96" s="1"/>
      <c r="K96" s="377">
        <f>K94*95%</f>
        <v>377625000</v>
      </c>
      <c r="L96" s="377"/>
      <c r="M96" s="377"/>
      <c r="N96" s="377"/>
      <c r="O96" s="1"/>
    </row>
    <row r="97" spans="2:14" ht="15" customHeight="1" x14ac:dyDescent="0.25">
      <c r="B97" s="9" t="s">
        <v>195</v>
      </c>
      <c r="K97" s="387">
        <f>K94*K95/100</f>
        <v>19875000</v>
      </c>
      <c r="L97" s="387"/>
      <c r="M97" s="387"/>
      <c r="N97" s="387"/>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76">
        <f>K97</f>
        <v>19875000</v>
      </c>
      <c r="L99" s="376"/>
      <c r="M99" s="376"/>
      <c r="N99" s="376"/>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77">
        <v>5000000</v>
      </c>
      <c r="L102" s="377"/>
      <c r="M102" s="377"/>
      <c r="N102" s="377"/>
    </row>
    <row r="103" spans="2:14" x14ac:dyDescent="0.25">
      <c r="B103" s="4" t="s">
        <v>15</v>
      </c>
      <c r="C103" s="8"/>
      <c r="D103" s="8"/>
      <c r="E103" s="8"/>
      <c r="K103" s="377"/>
      <c r="L103" s="377"/>
      <c r="M103" s="377"/>
      <c r="N103" s="377"/>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389">
        <f>K102+K103</f>
        <v>5000000</v>
      </c>
      <c r="L105" s="389"/>
      <c r="M105" s="389"/>
      <c r="N105" s="389"/>
    </row>
    <row r="106" spans="2:14" ht="15.75" x14ac:dyDescent="0.25">
      <c r="B106" s="9"/>
      <c r="C106" s="26"/>
      <c r="D106" s="26"/>
      <c r="E106" s="26"/>
      <c r="F106" s="5"/>
      <c r="K106" s="45"/>
      <c r="L106" s="45"/>
      <c r="M106" s="45"/>
      <c r="N106" s="45"/>
    </row>
    <row r="107" spans="2:14" x14ac:dyDescent="0.25">
      <c r="B107" s="4" t="s">
        <v>4</v>
      </c>
      <c r="C107" s="8"/>
      <c r="D107" s="8"/>
      <c r="E107" s="8"/>
      <c r="K107" s="377">
        <v>5000000</v>
      </c>
      <c r="L107" s="377"/>
      <c r="M107" s="377"/>
      <c r="N107" s="377"/>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392">
        <f>K99-K105-K107</f>
        <v>9875000</v>
      </c>
      <c r="L109" s="392"/>
      <c r="M109" s="392"/>
      <c r="N109" s="393"/>
    </row>
    <row r="110" spans="2:14" ht="6" customHeight="1" x14ac:dyDescent="0.25">
      <c r="B110" s="8"/>
      <c r="C110" s="8"/>
      <c r="D110" s="8"/>
      <c r="E110" s="8"/>
      <c r="J110" s="27"/>
      <c r="K110" s="15"/>
      <c r="L110" s="15"/>
      <c r="M110" s="15"/>
      <c r="N110" s="15"/>
    </row>
    <row r="111" spans="2:14" customFormat="1" x14ac:dyDescent="0.25">
      <c r="B111" s="394" t="s">
        <v>37</v>
      </c>
      <c r="C111" s="395"/>
      <c r="D111" s="395"/>
      <c r="E111" s="395"/>
      <c r="F111" s="395"/>
      <c r="G111" s="395"/>
      <c r="H111" s="395"/>
      <c r="I111" s="395"/>
      <c r="J111" s="395"/>
      <c r="K111" s="395"/>
      <c r="L111" s="395"/>
      <c r="M111" s="395"/>
      <c r="N111" s="396"/>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397">
        <f>K109</f>
        <v>9875000</v>
      </c>
      <c r="D113" s="398"/>
      <c r="E113" s="398"/>
      <c r="F113" s="398"/>
      <c r="G113" s="399" t="s">
        <v>11</v>
      </c>
      <c r="H113" s="399">
        <v>1</v>
      </c>
      <c r="I113" s="412">
        <f>C113/C114*H113</f>
        <v>1.5197022666006632</v>
      </c>
      <c r="J113" s="413"/>
      <c r="K113" s="1"/>
      <c r="L113" s="1"/>
      <c r="M113" s="1"/>
      <c r="N113" s="6"/>
    </row>
    <row r="114" spans="2:15" customFormat="1" x14ac:dyDescent="0.25">
      <c r="B114" s="31"/>
      <c r="C114" s="416">
        <f>L91+K120</f>
        <v>6497983.333333334</v>
      </c>
      <c r="D114" s="417"/>
      <c r="E114" s="417"/>
      <c r="F114" s="417"/>
      <c r="G114" s="399"/>
      <c r="H114" s="399"/>
      <c r="I114" s="414"/>
      <c r="J114" s="415"/>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390" t="s">
        <v>10</v>
      </c>
      <c r="K117" s="390"/>
      <c r="L117" s="390"/>
      <c r="M117" s="390"/>
      <c r="N117" s="390"/>
    </row>
    <row r="118" spans="2:15" ht="16.5" thickBot="1" x14ac:dyDescent="0.3">
      <c r="B118" s="9" t="s">
        <v>17</v>
      </c>
      <c r="C118" s="1"/>
      <c r="D118" s="1"/>
      <c r="E118" s="418">
        <v>75000000</v>
      </c>
      <c r="F118" s="418"/>
      <c r="G118" s="418"/>
      <c r="H118" s="1"/>
      <c r="I118" s="9"/>
      <c r="J118" s="166" t="s">
        <v>26</v>
      </c>
      <c r="K118" s="419">
        <f>(((((E119*(E120/12))*E118)/100)+E118)/E120)</f>
        <v>6968750</v>
      </c>
      <c r="L118" s="419"/>
      <c r="M118" s="419"/>
      <c r="N118" s="419"/>
    </row>
    <row r="119" spans="2:15" ht="19.5" thickBot="1" x14ac:dyDescent="0.3">
      <c r="B119" s="9" t="s">
        <v>1</v>
      </c>
      <c r="C119" s="15"/>
      <c r="D119" s="15"/>
      <c r="E119" s="167">
        <v>11.5</v>
      </c>
      <c r="F119" s="167">
        <v>11.5</v>
      </c>
      <c r="G119" s="175">
        <v>11.5</v>
      </c>
      <c r="H119" s="173">
        <v>0</v>
      </c>
      <c r="I119" s="12" t="s">
        <v>2</v>
      </c>
      <c r="J119" s="170" t="s">
        <v>24</v>
      </c>
      <c r="K119" s="419">
        <f>(((((F119*(F120/12))*E118)/100)+E118)/F120)</f>
        <v>3843750</v>
      </c>
      <c r="L119" s="419"/>
      <c r="M119" s="419"/>
      <c r="N119" s="419"/>
    </row>
    <row r="120" spans="2:15" ht="15" customHeight="1" thickBot="1" x14ac:dyDescent="0.3">
      <c r="B120" s="9" t="s">
        <v>9</v>
      </c>
      <c r="C120" s="15"/>
      <c r="D120" s="15"/>
      <c r="E120" s="168">
        <v>12</v>
      </c>
      <c r="F120" s="168">
        <v>24</v>
      </c>
      <c r="G120" s="159">
        <v>36</v>
      </c>
      <c r="H120" s="174">
        <v>48</v>
      </c>
      <c r="I120" s="36"/>
      <c r="J120" s="172" t="s">
        <v>25</v>
      </c>
      <c r="K120" s="585">
        <f>(((((G119*(G120/12))*E118)/100)+E118)/G120)</f>
        <v>2802083.3333333335</v>
      </c>
      <c r="L120" s="585"/>
      <c r="M120" s="585"/>
      <c r="N120" s="586"/>
    </row>
    <row r="121" spans="2:15" x14ac:dyDescent="0.25">
      <c r="B121" s="9"/>
      <c r="C121" s="15"/>
      <c r="D121" s="15"/>
      <c r="E121" s="13"/>
      <c r="F121" s="13"/>
      <c r="G121" s="13"/>
      <c r="H121" s="9"/>
      <c r="I121" s="9"/>
      <c r="J121" s="171" t="s">
        <v>190</v>
      </c>
      <c r="K121" s="557">
        <f>(((((H119*(H120/12))*E118)/100)+E118)/H120)</f>
        <v>1562500</v>
      </c>
      <c r="L121" s="557"/>
      <c r="M121" s="557"/>
      <c r="N121" s="557"/>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77">
        <v>100000000</v>
      </c>
      <c r="F123" s="377"/>
      <c r="G123" s="377"/>
      <c r="H123" s="9"/>
      <c r="I123" s="9"/>
      <c r="J123" s="575" t="s">
        <v>194</v>
      </c>
      <c r="K123" s="575"/>
      <c r="L123" s="575"/>
      <c r="M123" s="575"/>
      <c r="N123" s="575"/>
    </row>
    <row r="124" spans="2:15" ht="15" customHeight="1" x14ac:dyDescent="0.25">
      <c r="B124" s="9" t="s">
        <v>7</v>
      </c>
      <c r="C124" s="15"/>
      <c r="D124" s="15"/>
      <c r="E124" s="552">
        <v>75</v>
      </c>
      <c r="F124" s="552"/>
      <c r="G124" s="18" t="s">
        <v>2</v>
      </c>
      <c r="H124" s="26"/>
      <c r="I124" s="9"/>
      <c r="J124" s="575"/>
      <c r="K124" s="575"/>
      <c r="L124" s="575"/>
      <c r="M124" s="575"/>
      <c r="N124" s="575"/>
    </row>
    <row r="125" spans="2:15" ht="18.75" customHeight="1" x14ac:dyDescent="0.25">
      <c r="B125" s="9" t="s">
        <v>8</v>
      </c>
      <c r="C125" s="15"/>
      <c r="D125" s="15"/>
      <c r="E125" s="377">
        <f>E123*E124/100</f>
        <v>75000000</v>
      </c>
      <c r="F125" s="377"/>
      <c r="G125" s="377"/>
      <c r="H125" s="9"/>
      <c r="I125" s="9"/>
      <c r="J125" s="575"/>
      <c r="K125" s="575"/>
      <c r="L125" s="575"/>
      <c r="M125" s="575"/>
      <c r="N125" s="575"/>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09" t="s">
        <v>217</v>
      </c>
      <c r="H128" s="410"/>
      <c r="I128" s="410"/>
      <c r="J128" s="410"/>
      <c r="K128" s="410"/>
      <c r="L128" s="410"/>
      <c r="M128" s="410"/>
      <c r="N128" s="410"/>
      <c r="O128" s="411"/>
    </row>
    <row r="129" spans="2:15" ht="16.5" thickBot="1" x14ac:dyDescent="0.3">
      <c r="B129" s="57" t="s">
        <v>49</v>
      </c>
      <c r="C129" s="8"/>
      <c r="D129" s="5"/>
      <c r="E129" s="8"/>
      <c r="G129" s="409" t="s">
        <v>218</v>
      </c>
      <c r="H129" s="410"/>
      <c r="I129" s="410"/>
      <c r="J129" s="410"/>
      <c r="K129" s="410"/>
      <c r="L129" s="410"/>
      <c r="M129" s="410"/>
      <c r="N129" s="410"/>
      <c r="O129" s="411"/>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84">
        <v>2018</v>
      </c>
      <c r="H131" s="385"/>
      <c r="I131" s="385"/>
      <c r="J131" s="385"/>
      <c r="K131" s="385"/>
      <c r="L131" s="385"/>
      <c r="M131" s="385"/>
      <c r="N131" s="385"/>
      <c r="O131" s="386"/>
    </row>
    <row r="132" spans="2:15" ht="16.5" thickBot="1" x14ac:dyDescent="0.3">
      <c r="B132" s="57" t="s">
        <v>48</v>
      </c>
      <c r="C132" s="8"/>
      <c r="D132" s="5"/>
      <c r="E132" s="8"/>
      <c r="G132" s="409" t="s">
        <v>220</v>
      </c>
      <c r="H132" s="410"/>
      <c r="I132" s="410"/>
      <c r="J132" s="410"/>
      <c r="K132" s="410"/>
      <c r="L132" s="410"/>
      <c r="M132" s="410"/>
      <c r="N132" s="410"/>
      <c r="O132" s="411"/>
    </row>
    <row r="133" spans="2:15" ht="16.5" thickBot="1" x14ac:dyDescent="0.3">
      <c r="B133" s="57" t="s">
        <v>53</v>
      </c>
      <c r="C133" s="8"/>
      <c r="D133" s="5"/>
      <c r="E133" s="8"/>
      <c r="G133" s="409" t="s">
        <v>221</v>
      </c>
      <c r="H133" s="410"/>
      <c r="I133" s="410"/>
      <c r="J133" s="410"/>
      <c r="K133" s="410"/>
      <c r="L133" s="410"/>
      <c r="M133" s="410"/>
      <c r="N133" s="410"/>
      <c r="O133" s="411"/>
    </row>
    <row r="134" spans="2:15" ht="16.5" thickBot="1" x14ac:dyDescent="0.3">
      <c r="B134" s="57" t="s">
        <v>46</v>
      </c>
      <c r="C134" s="8"/>
      <c r="D134" s="5"/>
      <c r="E134" s="8"/>
      <c r="G134" s="409" t="s">
        <v>222</v>
      </c>
      <c r="H134" s="410"/>
      <c r="I134" s="410"/>
      <c r="J134" s="410"/>
      <c r="K134" s="410"/>
      <c r="L134" s="410"/>
      <c r="M134" s="410"/>
      <c r="N134" s="410"/>
      <c r="O134" s="411"/>
    </row>
    <row r="135" spans="2:15" ht="16.5" thickBot="1" x14ac:dyDescent="0.3">
      <c r="B135" s="57" t="s">
        <v>52</v>
      </c>
      <c r="C135" s="8"/>
      <c r="D135" s="5"/>
      <c r="E135" s="8"/>
      <c r="G135" s="409" t="s">
        <v>197</v>
      </c>
      <c r="H135" s="410"/>
      <c r="I135" s="410"/>
      <c r="J135" s="410"/>
      <c r="K135" s="410"/>
      <c r="L135" s="410"/>
      <c r="M135" s="410"/>
      <c r="N135" s="410"/>
      <c r="O135" s="411"/>
    </row>
    <row r="136" spans="2:15" ht="16.5" thickBot="1" x14ac:dyDescent="0.3">
      <c r="B136" s="57" t="s">
        <v>180</v>
      </c>
      <c r="C136" s="8"/>
      <c r="D136" s="5"/>
      <c r="E136" s="8"/>
      <c r="G136" s="409">
        <f>E123</f>
        <v>100000000</v>
      </c>
      <c r="H136" s="410"/>
      <c r="I136" s="410"/>
      <c r="J136" s="410"/>
      <c r="K136" s="410"/>
      <c r="L136" s="410"/>
      <c r="M136" s="410"/>
      <c r="N136" s="410"/>
      <c r="O136" s="411"/>
    </row>
    <row r="137" spans="2:15" ht="16.5" thickBot="1" x14ac:dyDescent="0.3">
      <c r="B137" s="57" t="s">
        <v>191</v>
      </c>
      <c r="C137" s="8"/>
      <c r="D137" s="5"/>
      <c r="E137" s="8"/>
      <c r="G137" s="594" t="s">
        <v>199</v>
      </c>
      <c r="H137" s="410"/>
      <c r="I137" s="410"/>
      <c r="J137" s="410"/>
      <c r="K137" s="410"/>
      <c r="L137" s="410"/>
      <c r="M137" s="410"/>
      <c r="N137" s="410"/>
      <c r="O137" s="411"/>
    </row>
    <row r="138" spans="2:15" ht="16.5" thickBot="1" x14ac:dyDescent="0.3">
      <c r="B138" s="58" t="s">
        <v>192</v>
      </c>
      <c r="C138" s="59"/>
      <c r="D138" s="60"/>
      <c r="E138" s="59"/>
      <c r="F138" s="61"/>
      <c r="G138" s="409">
        <f>E125</f>
        <v>75000000</v>
      </c>
      <c r="H138" s="410"/>
      <c r="I138" s="410"/>
      <c r="J138" s="410"/>
      <c r="K138" s="410"/>
      <c r="L138" s="410"/>
      <c r="M138" s="410"/>
      <c r="N138" s="410"/>
      <c r="O138" s="411"/>
    </row>
    <row r="139" spans="2:15" ht="16.5" thickBot="1" x14ac:dyDescent="0.3">
      <c r="B139" s="423" t="s">
        <v>169</v>
      </c>
      <c r="C139" s="424"/>
      <c r="D139" s="424"/>
      <c r="E139" s="424"/>
      <c r="F139" s="424"/>
      <c r="G139" s="424"/>
      <c r="H139" s="424"/>
      <c r="I139" s="424"/>
      <c r="J139" s="424"/>
      <c r="K139" s="424"/>
      <c r="L139" s="424"/>
      <c r="M139" s="424"/>
      <c r="N139" s="424"/>
      <c r="O139" s="425"/>
    </row>
    <row r="140" spans="2:15" ht="5.25" customHeight="1" x14ac:dyDescent="0.25">
      <c r="B140" s="21"/>
      <c r="C140" s="8"/>
      <c r="D140" s="5"/>
      <c r="E140" s="8"/>
      <c r="G140" s="15"/>
      <c r="H140" s="9"/>
      <c r="I140" s="9"/>
      <c r="J140" s="9"/>
      <c r="K140" s="15"/>
      <c r="L140" s="15"/>
      <c r="M140" s="15"/>
      <c r="N140" s="15"/>
    </row>
    <row r="141" spans="2:15" x14ac:dyDescent="0.25">
      <c r="B141" s="9"/>
      <c r="C141" s="15"/>
      <c r="D141" s="553" t="s">
        <v>44</v>
      </c>
      <c r="E141" s="553"/>
      <c r="F141" s="553"/>
      <c r="G141" s="553"/>
      <c r="H141" s="553"/>
      <c r="I141" s="553"/>
      <c r="J141" s="553"/>
      <c r="K141" s="553"/>
      <c r="L141" s="553"/>
      <c r="M141" s="15"/>
      <c r="N141" s="15"/>
    </row>
    <row r="142" spans="2:15" ht="15.75" x14ac:dyDescent="0.25">
      <c r="B142" s="158" t="s">
        <v>19</v>
      </c>
      <c r="C142" s="158"/>
      <c r="D142" s="158"/>
      <c r="E142" s="158"/>
      <c r="F142" s="158"/>
      <c r="G142" s="158"/>
      <c r="H142" s="158"/>
      <c r="I142" s="158"/>
      <c r="J142" s="158"/>
      <c r="K142" s="434">
        <f>K109-K118</f>
        <v>2906250</v>
      </c>
      <c r="L142" s="434"/>
      <c r="M142" s="434"/>
      <c r="N142" s="434"/>
    </row>
    <row r="143" spans="2:15" ht="14.25" customHeight="1" x14ac:dyDescent="0.25">
      <c r="B143" s="158" t="s">
        <v>27</v>
      </c>
      <c r="C143" s="158"/>
      <c r="D143" s="158"/>
      <c r="E143" s="158"/>
      <c r="F143" s="158"/>
      <c r="G143" s="158"/>
      <c r="H143" s="158"/>
      <c r="I143" s="158"/>
      <c r="J143" s="158"/>
      <c r="K143" s="434">
        <f>K109-K119</f>
        <v>6031250</v>
      </c>
      <c r="L143" s="434"/>
      <c r="M143" s="434"/>
      <c r="N143" s="434"/>
    </row>
    <row r="144" spans="2:15" ht="15.75" x14ac:dyDescent="0.25">
      <c r="B144" s="165" t="s">
        <v>28</v>
      </c>
      <c r="C144" s="165"/>
      <c r="D144" s="165"/>
      <c r="E144" s="165"/>
      <c r="F144" s="165"/>
      <c r="G144" s="165"/>
      <c r="H144" s="165"/>
      <c r="I144" s="165"/>
      <c r="J144" s="165"/>
      <c r="K144" s="435">
        <f>K109-K120</f>
        <v>7072916.666666666</v>
      </c>
      <c r="L144" s="435"/>
      <c r="M144" s="435"/>
      <c r="N144" s="435"/>
    </row>
    <row r="145" spans="2:24" ht="15.75" x14ac:dyDescent="0.25">
      <c r="B145" s="160" t="s">
        <v>193</v>
      </c>
      <c r="C145" s="160"/>
      <c r="D145" s="160"/>
      <c r="E145" s="160"/>
      <c r="F145" s="160"/>
      <c r="G145" s="160"/>
      <c r="H145" s="160"/>
      <c r="I145" s="160"/>
      <c r="J145" s="160"/>
      <c r="K145" s="447">
        <f>K109-K121</f>
        <v>8312500</v>
      </c>
      <c r="L145" s="447"/>
      <c r="M145" s="447"/>
      <c r="N145" s="447"/>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26" t="s">
        <v>173</v>
      </c>
      <c r="C163" s="427"/>
      <c r="D163" s="427"/>
      <c r="E163" s="427"/>
      <c r="F163" s="427"/>
      <c r="G163" s="428"/>
      <c r="H163" s="426" t="s">
        <v>174</v>
      </c>
      <c r="I163" s="427"/>
      <c r="J163" s="427"/>
      <c r="K163" s="427"/>
      <c r="L163" s="427"/>
      <c r="M163" s="427"/>
      <c r="N163" s="428"/>
    </row>
    <row r="164" spans="2:21" ht="15" customHeight="1" x14ac:dyDescent="0.25">
      <c r="B164" s="402" t="s">
        <v>176</v>
      </c>
      <c r="C164" s="403"/>
      <c r="D164" s="404" t="s">
        <v>200</v>
      </c>
      <c r="E164" s="405"/>
      <c r="F164" s="405"/>
      <c r="G164" s="406"/>
      <c r="H164" s="402" t="s">
        <v>176</v>
      </c>
      <c r="I164" s="403"/>
      <c r="J164" s="404"/>
      <c r="K164" s="405"/>
      <c r="L164" s="405"/>
      <c r="M164" s="405"/>
      <c r="N164" s="406"/>
      <c r="R164" s="3"/>
      <c r="S164" s="1"/>
      <c r="T164" s="1"/>
      <c r="U164" s="1"/>
    </row>
    <row r="165" spans="2:21" ht="15" customHeight="1" x14ac:dyDescent="0.25">
      <c r="B165" s="439" t="s">
        <v>81</v>
      </c>
      <c r="C165" s="440"/>
      <c r="D165" s="439" t="s">
        <v>186</v>
      </c>
      <c r="E165" s="441"/>
      <c r="F165" s="441"/>
      <c r="G165" s="440"/>
      <c r="H165" s="441" t="s">
        <v>81</v>
      </c>
      <c r="I165" s="440"/>
      <c r="J165" s="439" t="s">
        <v>187</v>
      </c>
      <c r="K165" s="441"/>
      <c r="L165" s="441"/>
      <c r="M165" s="441"/>
      <c r="N165" s="440"/>
      <c r="P165" s="442"/>
      <c r="Q165" s="442"/>
      <c r="R165" s="442"/>
      <c r="S165" s="442"/>
      <c r="T165" s="442"/>
      <c r="U165" s="442"/>
    </row>
    <row r="166" spans="2:21" ht="15.75" x14ac:dyDescent="0.25">
      <c r="B166" s="402" t="s">
        <v>177</v>
      </c>
      <c r="C166" s="403"/>
      <c r="D166" s="439" t="s">
        <v>178</v>
      </c>
      <c r="E166" s="441"/>
      <c r="F166" s="441"/>
      <c r="G166" s="440"/>
      <c r="H166" s="439" t="s">
        <v>177</v>
      </c>
      <c r="I166" s="440"/>
      <c r="J166" s="554" t="s">
        <v>188</v>
      </c>
      <c r="K166" s="555"/>
      <c r="L166" s="555"/>
      <c r="M166" s="555"/>
      <c r="N166" s="556"/>
      <c r="R166" s="1"/>
      <c r="S166" s="1"/>
      <c r="T166" s="1"/>
      <c r="U166" s="1"/>
    </row>
    <row r="167" spans="2:21" ht="18.75" x14ac:dyDescent="0.25">
      <c r="B167" s="430" t="s">
        <v>179</v>
      </c>
      <c r="C167" s="431"/>
      <c r="G167" s="147"/>
      <c r="H167" s="430" t="s">
        <v>179</v>
      </c>
      <c r="I167" s="431"/>
      <c r="K167" s="1"/>
      <c r="L167" s="1"/>
      <c r="M167" s="1"/>
      <c r="N167" s="6"/>
      <c r="R167" s="1"/>
      <c r="S167" s="1"/>
      <c r="T167" s="1"/>
      <c r="U167" s="1"/>
    </row>
    <row r="168" spans="2:21" ht="18.75" x14ac:dyDescent="0.25">
      <c r="B168" s="430"/>
      <c r="C168" s="431"/>
      <c r="G168" s="147"/>
      <c r="H168" s="430"/>
      <c r="I168" s="431"/>
      <c r="K168" s="1"/>
      <c r="L168" s="1"/>
      <c r="M168" s="1"/>
      <c r="N168" s="6"/>
      <c r="R168" s="1"/>
      <c r="S168" s="1"/>
      <c r="T168" s="1"/>
      <c r="U168" s="1"/>
    </row>
    <row r="169" spans="2:21" ht="18.75" x14ac:dyDescent="0.25">
      <c r="B169" s="432"/>
      <c r="C169" s="433"/>
      <c r="D169" s="11"/>
      <c r="E169" s="11"/>
      <c r="F169" s="11"/>
      <c r="G169" s="148"/>
      <c r="H169" s="432"/>
      <c r="I169" s="433"/>
      <c r="J169" s="11"/>
      <c r="K169" s="146"/>
      <c r="L169" s="19"/>
      <c r="M169" s="19"/>
      <c r="N169" s="20"/>
      <c r="Q169" s="418"/>
      <c r="R169" s="418"/>
      <c r="S169" s="418"/>
      <c r="T169" s="418"/>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36" t="s">
        <v>175</v>
      </c>
      <c r="C171" s="437"/>
      <c r="D171" s="437"/>
      <c r="E171" s="437"/>
      <c r="F171" s="437"/>
      <c r="G171" s="437"/>
      <c r="H171" s="437"/>
      <c r="I171" s="437"/>
      <c r="J171" s="437"/>
      <c r="K171" s="437"/>
      <c r="L171" s="437"/>
      <c r="M171" s="437"/>
      <c r="N171" s="438"/>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34" t="s">
        <v>135</v>
      </c>
      <c r="B1" s="634"/>
      <c r="C1" s="634"/>
      <c r="D1" s="634"/>
      <c r="E1" s="634"/>
      <c r="F1" s="634"/>
    </row>
    <row r="2" spans="1:14" ht="18" x14ac:dyDescent="0.25">
      <c r="A2" s="635" t="s">
        <v>136</v>
      </c>
      <c r="B2" s="635"/>
      <c r="C2" s="635"/>
      <c r="D2" s="635"/>
      <c r="E2" s="635"/>
      <c r="F2" s="635"/>
      <c r="I2" s="621" t="s">
        <v>137</v>
      </c>
      <c r="J2" s="621"/>
      <c r="K2" s="621"/>
      <c r="L2" s="621"/>
      <c r="M2" s="621"/>
      <c r="N2" s="621"/>
    </row>
    <row r="3" spans="1:14" x14ac:dyDescent="0.25">
      <c r="A3" s="621" t="s">
        <v>112</v>
      </c>
      <c r="B3" s="621"/>
      <c r="C3" s="621"/>
      <c r="D3" s="621"/>
      <c r="E3" s="621"/>
      <c r="F3" s="621"/>
      <c r="I3" s="622" t="s">
        <v>34</v>
      </c>
      <c r="J3" s="622"/>
      <c r="K3" s="622"/>
      <c r="L3" s="622"/>
      <c r="M3" s="622"/>
      <c r="N3" s="622"/>
    </row>
    <row r="4" spans="1:14" x14ac:dyDescent="0.25">
      <c r="A4" s="623" t="s">
        <v>113</v>
      </c>
      <c r="B4" s="624"/>
      <c r="C4" s="624"/>
      <c r="D4" s="624"/>
      <c r="E4" s="624"/>
      <c r="F4" s="624"/>
      <c r="I4" s="623" t="s">
        <v>138</v>
      </c>
      <c r="J4" s="623"/>
      <c r="K4" s="623"/>
      <c r="L4" s="623"/>
      <c r="M4" s="623"/>
      <c r="N4" s="623"/>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25" t="s">
        <v>135</v>
      </c>
      <c r="B28" s="626"/>
      <c r="C28" s="626"/>
      <c r="D28" s="626"/>
      <c r="E28" s="626"/>
      <c r="F28" s="627"/>
    </row>
    <row r="29" spans="1:14" x14ac:dyDescent="0.25">
      <c r="A29" s="628" t="s">
        <v>156</v>
      </c>
      <c r="B29" s="622"/>
      <c r="C29" s="622"/>
      <c r="D29" s="622"/>
      <c r="E29" s="622"/>
      <c r="F29" s="629"/>
    </row>
    <row r="30" spans="1:14" x14ac:dyDescent="0.25">
      <c r="A30" s="630" t="s">
        <v>157</v>
      </c>
      <c r="B30" s="621"/>
      <c r="C30" s="621"/>
      <c r="D30" s="621"/>
      <c r="E30" s="621"/>
      <c r="F30" s="631"/>
    </row>
    <row r="31" spans="1:14" x14ac:dyDescent="0.25">
      <c r="A31" s="632" t="s">
        <v>158</v>
      </c>
      <c r="B31" s="624"/>
      <c r="C31" s="624"/>
      <c r="D31" s="624"/>
      <c r="E31" s="624"/>
      <c r="F31" s="633"/>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6" t="s">
        <v>237</v>
      </c>
      <c r="C1" s="636"/>
      <c r="D1" s="636"/>
      <c r="E1" s="636"/>
      <c r="F1" s="636"/>
      <c r="G1" s="636"/>
      <c r="H1" s="636"/>
      <c r="I1" s="636"/>
      <c r="J1" s="636"/>
      <c r="K1" s="636"/>
      <c r="L1" s="636"/>
      <c r="M1" s="636"/>
      <c r="N1" s="636"/>
    </row>
    <row r="3" spans="2:14" x14ac:dyDescent="0.25">
      <c r="B3" s="502" t="s">
        <v>42</v>
      </c>
      <c r="C3" s="503"/>
      <c r="D3" s="503"/>
      <c r="E3" s="503"/>
      <c r="F3" s="503"/>
      <c r="G3" s="503"/>
      <c r="H3" s="503"/>
      <c r="I3" s="503"/>
      <c r="J3" s="503"/>
      <c r="K3" s="503"/>
      <c r="L3" s="503"/>
      <c r="M3" s="503"/>
      <c r="N3" s="504"/>
    </row>
    <row r="4" spans="2:14" x14ac:dyDescent="0.25">
      <c r="B4" s="481" t="s">
        <v>22</v>
      </c>
      <c r="C4" s="482"/>
      <c r="D4" s="483"/>
      <c r="E4" s="484" t="s">
        <v>21</v>
      </c>
      <c r="F4" s="485"/>
      <c r="G4" s="51" t="s">
        <v>35</v>
      </c>
      <c r="H4" s="484" t="s">
        <v>54</v>
      </c>
      <c r="I4" s="486"/>
      <c r="J4" s="486"/>
      <c r="K4" s="485"/>
      <c r="L4" s="486" t="s">
        <v>18</v>
      </c>
      <c r="M4" s="486"/>
      <c r="N4" s="485"/>
    </row>
    <row r="5" spans="2:14" x14ac:dyDescent="0.25">
      <c r="B5" s="615" t="s">
        <v>232</v>
      </c>
      <c r="C5" s="616"/>
      <c r="D5" s="617"/>
      <c r="E5" s="590" t="s">
        <v>225</v>
      </c>
      <c r="F5" s="590"/>
      <c r="G5" s="50" t="s">
        <v>215</v>
      </c>
      <c r="H5" s="561">
        <v>189166745</v>
      </c>
      <c r="I5" s="562"/>
      <c r="J5" s="562"/>
      <c r="K5" s="563"/>
      <c r="L5" s="562"/>
      <c r="M5" s="562"/>
      <c r="N5" s="563"/>
    </row>
    <row r="6" spans="2:14" ht="15.75" x14ac:dyDescent="0.25">
      <c r="B6" s="587" t="s">
        <v>233</v>
      </c>
      <c r="C6" s="588"/>
      <c r="D6" s="589"/>
      <c r="E6" s="590" t="s">
        <v>225</v>
      </c>
      <c r="F6" s="590"/>
      <c r="G6" s="50" t="s">
        <v>215</v>
      </c>
      <c r="H6" s="561">
        <v>66453491</v>
      </c>
      <c r="I6" s="562"/>
      <c r="J6" s="562"/>
      <c r="K6" s="563"/>
      <c r="L6" s="562"/>
      <c r="M6" s="562"/>
      <c r="N6" s="563"/>
    </row>
    <row r="7" spans="2:14" ht="15.75" x14ac:dyDescent="0.25">
      <c r="B7" s="587" t="s">
        <v>234</v>
      </c>
      <c r="C7" s="588"/>
      <c r="D7" s="589"/>
      <c r="E7" s="590" t="s">
        <v>225</v>
      </c>
      <c r="F7" s="590"/>
      <c r="G7" s="50" t="s">
        <v>215</v>
      </c>
      <c r="H7" s="561">
        <v>140620000</v>
      </c>
      <c r="I7" s="562"/>
      <c r="J7" s="562"/>
      <c r="K7" s="563"/>
      <c r="L7" s="562"/>
      <c r="M7" s="562"/>
      <c r="N7" s="563"/>
    </row>
    <row r="8" spans="2:14" x14ac:dyDescent="0.25">
      <c r="B8" s="615" t="s">
        <v>213</v>
      </c>
      <c r="C8" s="616"/>
      <c r="D8" s="617"/>
      <c r="E8" s="590" t="s">
        <v>214</v>
      </c>
      <c r="F8" s="590"/>
      <c r="G8" s="50" t="s">
        <v>215</v>
      </c>
      <c r="H8" s="561">
        <v>120075653</v>
      </c>
      <c r="I8" s="562"/>
      <c r="J8" s="562"/>
      <c r="K8" s="563"/>
      <c r="L8" s="562"/>
      <c r="M8" s="562"/>
      <c r="N8" s="563"/>
    </row>
    <row r="9" spans="2:14" ht="15.75" x14ac:dyDescent="0.25">
      <c r="B9" s="587" t="s">
        <v>213</v>
      </c>
      <c r="C9" s="588"/>
      <c r="D9" s="589"/>
      <c r="E9" s="590" t="s">
        <v>225</v>
      </c>
      <c r="F9" s="590"/>
      <c r="G9" s="50" t="s">
        <v>215</v>
      </c>
      <c r="H9" s="561">
        <v>101378227</v>
      </c>
      <c r="I9" s="562"/>
      <c r="J9" s="562"/>
      <c r="K9" s="563"/>
      <c r="L9" s="562"/>
      <c r="M9" s="562"/>
      <c r="N9" s="563"/>
    </row>
    <row r="10" spans="2:14" ht="15.75" x14ac:dyDescent="0.25">
      <c r="B10" s="587" t="s">
        <v>213</v>
      </c>
      <c r="C10" s="588"/>
      <c r="D10" s="589"/>
      <c r="E10" s="590" t="s">
        <v>214</v>
      </c>
      <c r="F10" s="590"/>
      <c r="G10" s="50" t="s">
        <v>215</v>
      </c>
      <c r="H10" s="561">
        <v>458333300</v>
      </c>
      <c r="I10" s="562"/>
      <c r="J10" s="562"/>
      <c r="K10" s="563"/>
      <c r="L10" s="562"/>
      <c r="M10" s="562"/>
      <c r="N10" s="563"/>
    </row>
    <row r="11" spans="2:14" x14ac:dyDescent="0.25">
      <c r="B11" s="637" t="s">
        <v>240</v>
      </c>
      <c r="C11" s="638"/>
      <c r="D11" s="639"/>
      <c r="E11" s="614" t="s">
        <v>214</v>
      </c>
      <c r="F11" s="614"/>
      <c r="G11" s="176" t="s">
        <v>215</v>
      </c>
      <c r="H11" s="568">
        <v>42179736</v>
      </c>
      <c r="I11" s="569"/>
      <c r="J11" s="569"/>
      <c r="K11" s="570"/>
      <c r="L11" s="569">
        <v>5083400</v>
      </c>
      <c r="M11" s="569"/>
      <c r="N11" s="570"/>
    </row>
    <row r="12" spans="2:14" ht="15.75" x14ac:dyDescent="0.25">
      <c r="B12" s="587" t="s">
        <v>235</v>
      </c>
      <c r="C12" s="588"/>
      <c r="D12" s="589"/>
      <c r="E12" s="590" t="s">
        <v>214</v>
      </c>
      <c r="F12" s="590"/>
      <c r="G12" s="50" t="s">
        <v>215</v>
      </c>
      <c r="H12" s="561">
        <v>50000000</v>
      </c>
      <c r="I12" s="562"/>
      <c r="J12" s="562"/>
      <c r="K12" s="563"/>
      <c r="L12" s="562"/>
      <c r="M12" s="562"/>
      <c r="N12" s="563"/>
    </row>
    <row r="13" spans="2:14" ht="15.75" x14ac:dyDescent="0.25">
      <c r="B13" s="587" t="s">
        <v>213</v>
      </c>
      <c r="C13" s="588"/>
      <c r="D13" s="589"/>
      <c r="E13" s="590" t="s">
        <v>225</v>
      </c>
      <c r="F13" s="590"/>
      <c r="G13" s="50" t="s">
        <v>215</v>
      </c>
      <c r="H13" s="561">
        <v>0</v>
      </c>
      <c r="I13" s="562"/>
      <c r="J13" s="562"/>
      <c r="K13" s="563"/>
      <c r="L13" s="562" t="s">
        <v>236</v>
      </c>
      <c r="M13" s="562"/>
      <c r="N13" s="563"/>
    </row>
    <row r="14" spans="2:14" ht="15.75" x14ac:dyDescent="0.25">
      <c r="B14" s="587" t="s">
        <v>213</v>
      </c>
      <c r="C14" s="588"/>
      <c r="D14" s="589"/>
      <c r="E14" s="590" t="s">
        <v>225</v>
      </c>
      <c r="F14" s="590"/>
      <c r="G14" s="50" t="s">
        <v>215</v>
      </c>
      <c r="H14" s="561">
        <v>9795</v>
      </c>
      <c r="I14" s="562"/>
      <c r="J14" s="562"/>
      <c r="K14" s="563"/>
      <c r="L14" s="562" t="s">
        <v>236</v>
      </c>
      <c r="M14" s="562"/>
      <c r="N14" s="563"/>
    </row>
    <row r="15" spans="2:14" x14ac:dyDescent="0.25">
      <c r="B15" s="28"/>
      <c r="C15" s="28"/>
      <c r="D15" s="28"/>
      <c r="E15" s="29"/>
      <c r="F15" s="30" t="s">
        <v>20</v>
      </c>
      <c r="G15" s="42"/>
      <c r="H15" s="381">
        <f>SUM(H5:K14)-H11</f>
        <v>1126037211</v>
      </c>
      <c r="I15" s="382"/>
      <c r="J15" s="382"/>
      <c r="K15" s="383"/>
      <c r="L15" s="381"/>
      <c r="M15" s="382"/>
      <c r="N15" s="383"/>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6" t="s">
        <v>257</v>
      </c>
      <c r="B1" s="636"/>
      <c r="C1" s="636"/>
      <c r="D1" s="636"/>
      <c r="E1" s="636"/>
      <c r="F1" s="636"/>
      <c r="G1" s="636"/>
      <c r="H1" s="636"/>
      <c r="I1" s="636"/>
    </row>
    <row r="2" spans="1:9" x14ac:dyDescent="0.25">
      <c r="A2" s="636" t="s">
        <v>258</v>
      </c>
      <c r="B2" s="636"/>
      <c r="C2" s="636"/>
      <c r="D2" s="636"/>
      <c r="E2" s="636"/>
      <c r="F2" s="636"/>
      <c r="G2" s="636"/>
      <c r="H2" s="636"/>
      <c r="I2" s="636"/>
    </row>
    <row r="3" spans="1:9" x14ac:dyDescent="0.25">
      <c r="A3" s="193" t="s">
        <v>253</v>
      </c>
      <c r="F3" s="193" t="s">
        <v>260</v>
      </c>
    </row>
    <row r="4" spans="1:9" x14ac:dyDescent="0.25">
      <c r="A4" s="537" t="s">
        <v>254</v>
      </c>
      <c r="B4" s="537"/>
      <c r="C4" s="537" t="s">
        <v>255</v>
      </c>
      <c r="D4" s="537"/>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6" t="s">
        <v>269</v>
      </c>
      <c r="B1" s="636"/>
      <c r="C1" s="636"/>
      <c r="D1" s="636"/>
      <c r="E1" s="636"/>
      <c r="F1" s="636"/>
      <c r="G1" s="636"/>
      <c r="H1" s="636"/>
      <c r="I1" s="636"/>
    </row>
    <row r="2" spans="1:9" x14ac:dyDescent="0.25">
      <c r="A2" s="636" t="s">
        <v>270</v>
      </c>
      <c r="B2" s="636"/>
      <c r="C2" s="636"/>
      <c r="D2" s="636"/>
      <c r="E2" s="636"/>
      <c r="F2" s="636"/>
      <c r="G2" s="636"/>
      <c r="H2" s="636"/>
      <c r="I2" s="636"/>
    </row>
    <row r="3" spans="1:9" x14ac:dyDescent="0.25">
      <c r="A3" s="193" t="s">
        <v>261</v>
      </c>
      <c r="F3" s="193" t="s">
        <v>253</v>
      </c>
      <c r="G3" s="138"/>
      <c r="I3" s="138"/>
    </row>
    <row r="4" spans="1:9" x14ac:dyDescent="0.25">
      <c r="A4" s="537" t="s">
        <v>254</v>
      </c>
      <c r="B4" s="537"/>
      <c r="C4" s="537" t="s">
        <v>255</v>
      </c>
      <c r="D4" s="537"/>
      <c r="F4" s="537" t="s">
        <v>254</v>
      </c>
      <c r="G4" s="537"/>
      <c r="H4" s="537" t="s">
        <v>255</v>
      </c>
      <c r="I4" s="537"/>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37" t="s">
        <v>254</v>
      </c>
      <c r="B17" s="537"/>
      <c r="C17" s="537" t="s">
        <v>255</v>
      </c>
      <c r="D17" s="537"/>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40" t="s">
        <v>263</v>
      </c>
      <c r="G19" s="641"/>
      <c r="H19" s="641"/>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42" t="s">
        <v>271</v>
      </c>
      <c r="G22" s="643"/>
      <c r="H22" s="643"/>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6" t="s">
        <v>257</v>
      </c>
      <c r="B1" s="636"/>
      <c r="C1" s="636"/>
      <c r="D1" s="636"/>
      <c r="E1" s="636"/>
      <c r="F1" s="636"/>
      <c r="G1" s="636"/>
      <c r="H1" s="636"/>
      <c r="I1" s="636"/>
    </row>
    <row r="2" spans="1:9" x14ac:dyDescent="0.25">
      <c r="A2" s="636" t="s">
        <v>258</v>
      </c>
      <c r="B2" s="636"/>
      <c r="C2" s="636"/>
      <c r="D2" s="636"/>
      <c r="E2" s="636"/>
      <c r="F2" s="636"/>
      <c r="G2" s="636"/>
      <c r="H2" s="636"/>
      <c r="I2" s="636"/>
    </row>
    <row r="3" spans="1:9" x14ac:dyDescent="0.25">
      <c r="A3" s="193" t="s">
        <v>261</v>
      </c>
      <c r="F3" s="193" t="s">
        <v>253</v>
      </c>
      <c r="G3" s="138"/>
      <c r="I3" s="138"/>
    </row>
    <row r="4" spans="1:9" x14ac:dyDescent="0.25">
      <c r="A4" s="537" t="s">
        <v>254</v>
      </c>
      <c r="B4" s="537"/>
      <c r="C4" s="537" t="s">
        <v>255</v>
      </c>
      <c r="D4" s="537"/>
      <c r="F4" s="537" t="s">
        <v>254</v>
      </c>
      <c r="G4" s="537"/>
      <c r="H4" s="537" t="s">
        <v>255</v>
      </c>
      <c r="I4" s="537"/>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37" t="s">
        <v>254</v>
      </c>
      <c r="B64" s="537"/>
      <c r="C64" s="537" t="s">
        <v>255</v>
      </c>
      <c r="D64" s="537"/>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40" t="s">
        <v>267</v>
      </c>
      <c r="H66" s="641"/>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42" t="s">
        <v>268</v>
      </c>
      <c r="H69" s="643"/>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7" workbookViewId="0">
      <selection activeCell="K19" sqref="K19"/>
    </sheetView>
  </sheetViews>
  <sheetFormatPr defaultRowHeight="15" x14ac:dyDescent="0.25"/>
  <cols>
    <col min="1" max="1" width="3.5703125" customWidth="1"/>
    <col min="2" max="2" width="17.42578125" customWidth="1"/>
    <col min="3" max="3" width="11.7109375" style="311" customWidth="1"/>
    <col min="4" max="4" width="14.7109375" customWidth="1"/>
    <col min="5" max="5" width="11.7109375" style="311" customWidth="1"/>
    <col min="6" max="6" width="14.7109375" customWidth="1"/>
    <col min="7" max="7" width="11.7109375" style="311" customWidth="1"/>
    <col min="8" max="8" width="4.42578125" customWidth="1"/>
    <col min="9" max="9" width="13.85546875" customWidth="1"/>
    <col min="11" max="11" width="10.85546875" customWidth="1"/>
    <col min="13" max="13" width="12.7109375" customWidth="1"/>
  </cols>
  <sheetData>
    <row r="1" spans="1:13" ht="15.75" x14ac:dyDescent="0.25">
      <c r="A1" s="310" t="s">
        <v>514</v>
      </c>
    </row>
    <row r="2" spans="1:13" ht="15.75" x14ac:dyDescent="0.25">
      <c r="A2" s="310" t="s">
        <v>515</v>
      </c>
      <c r="B2" s="193" t="s">
        <v>516</v>
      </c>
    </row>
    <row r="4" spans="1:13" x14ac:dyDescent="0.25">
      <c r="B4" s="193" t="s">
        <v>517</v>
      </c>
      <c r="C4" s="311" t="s">
        <v>518</v>
      </c>
      <c r="I4" s="312" t="s">
        <v>519</v>
      </c>
      <c r="J4" s="184" t="s">
        <v>520</v>
      </c>
      <c r="K4" s="184" t="s">
        <v>521</v>
      </c>
      <c r="L4" s="184" t="s">
        <v>522</v>
      </c>
      <c r="M4" s="184" t="s">
        <v>523</v>
      </c>
    </row>
    <row r="5" spans="1:13" s="193" customFormat="1" x14ac:dyDescent="0.25">
      <c r="A5" s="187" t="s">
        <v>524</v>
      </c>
      <c r="B5" s="187" t="s">
        <v>525</v>
      </c>
      <c r="C5" s="313" t="s">
        <v>526</v>
      </c>
      <c r="D5" s="187" t="s">
        <v>527</v>
      </c>
      <c r="E5" s="313" t="s">
        <v>526</v>
      </c>
      <c r="F5" s="187" t="s">
        <v>528</v>
      </c>
      <c r="G5" s="313" t="s">
        <v>526</v>
      </c>
      <c r="I5" s="314" t="s">
        <v>525</v>
      </c>
      <c r="J5" s="315">
        <v>2026</v>
      </c>
      <c r="K5" s="316">
        <v>1970</v>
      </c>
      <c r="L5" s="317">
        <f t="shared" ref="L5:L12" si="0">J5-K5</f>
        <v>56</v>
      </c>
      <c r="M5" s="318">
        <f>(IF(L5&lt;=40,(C6),IF(L5&lt;=60,(C7))))</f>
        <v>2500000</v>
      </c>
    </row>
    <row r="6" spans="1:13" x14ac:dyDescent="0.25">
      <c r="A6" s="184">
        <v>1</v>
      </c>
      <c r="B6" s="184" t="s">
        <v>529</v>
      </c>
      <c r="C6" s="319">
        <v>1500000</v>
      </c>
      <c r="D6" s="184" t="s">
        <v>530</v>
      </c>
      <c r="E6" s="319">
        <v>2000000</v>
      </c>
      <c r="F6" s="184" t="s">
        <v>531</v>
      </c>
      <c r="G6" s="319">
        <v>500000</v>
      </c>
      <c r="I6" s="314" t="s">
        <v>527</v>
      </c>
      <c r="J6" s="315">
        <v>2026</v>
      </c>
      <c r="K6" s="316">
        <v>1965</v>
      </c>
      <c r="L6" s="317">
        <f t="shared" si="0"/>
        <v>61</v>
      </c>
      <c r="M6" s="318" t="b">
        <f>(IF(L6&lt;=40,(E6),IF(L6&lt;=60,(E7))))</f>
        <v>0</v>
      </c>
    </row>
    <row r="7" spans="1:13" x14ac:dyDescent="0.25">
      <c r="A7" s="184">
        <v>2</v>
      </c>
      <c r="B7" s="184" t="s">
        <v>532</v>
      </c>
      <c r="C7" s="319">
        <v>2500000</v>
      </c>
      <c r="D7" s="184" t="s">
        <v>533</v>
      </c>
      <c r="E7" s="319">
        <v>3000000</v>
      </c>
      <c r="F7" s="184" t="s">
        <v>534</v>
      </c>
      <c r="G7" s="319">
        <v>1000000</v>
      </c>
      <c r="I7" s="314" t="s">
        <v>535</v>
      </c>
      <c r="J7" s="315">
        <v>2026</v>
      </c>
      <c r="K7" s="316"/>
      <c r="L7" s="317">
        <f t="shared" si="0"/>
        <v>2026</v>
      </c>
      <c r="M7" s="318" t="b">
        <f>(IF(L7&lt;=5,(G6),IF(L7&lt;=10,(G7),IF(L7&lt;=15,(G8),IF(L7&lt;=20,(G9))))))</f>
        <v>0</v>
      </c>
    </row>
    <row r="8" spans="1:13" x14ac:dyDescent="0.25">
      <c r="A8" s="184"/>
      <c r="B8" s="184"/>
      <c r="C8" s="319"/>
      <c r="D8" s="184"/>
      <c r="E8" s="319"/>
      <c r="F8" s="184" t="s">
        <v>536</v>
      </c>
      <c r="G8" s="319">
        <v>1500000</v>
      </c>
      <c r="I8" s="314" t="s">
        <v>537</v>
      </c>
      <c r="J8" s="315">
        <v>2026</v>
      </c>
      <c r="K8" s="320"/>
      <c r="L8" s="317">
        <f t="shared" si="0"/>
        <v>2026</v>
      </c>
      <c r="M8" s="318" t="b">
        <f>(IF(L8&lt;=5,(G6),IF(L8&lt;=10,(G7),IF(L8&lt;=15,(G8),IF(L8&lt;=20,(G9))))))</f>
        <v>0</v>
      </c>
    </row>
    <row r="9" spans="1:13" x14ac:dyDescent="0.25">
      <c r="A9" s="184"/>
      <c r="B9" s="184"/>
      <c r="C9" s="319"/>
      <c r="D9" s="184"/>
      <c r="E9" s="319"/>
      <c r="F9" s="184" t="s">
        <v>538</v>
      </c>
      <c r="G9" s="319">
        <v>2000000</v>
      </c>
      <c r="I9" s="314" t="s">
        <v>539</v>
      </c>
      <c r="J9" s="315">
        <v>2026</v>
      </c>
      <c r="K9" s="320"/>
      <c r="L9" s="317">
        <f t="shared" si="0"/>
        <v>2026</v>
      </c>
      <c r="M9" s="321" t="b">
        <f>(IF(L9&lt;=5,(G6),IF(L9&lt;=10,(G7),IF(L9&lt;=15,(G8),IF(L9&lt;=20,(G9))))))</f>
        <v>0</v>
      </c>
    </row>
    <row r="10" spans="1:13" ht="14.1" customHeight="1" x14ac:dyDescent="0.25">
      <c r="A10" s="184"/>
      <c r="B10" s="184"/>
      <c r="C10" s="319"/>
      <c r="D10" s="184"/>
      <c r="E10" s="319"/>
      <c r="F10" s="184"/>
      <c r="G10" s="319"/>
      <c r="I10" s="314" t="s">
        <v>540</v>
      </c>
      <c r="J10" s="315">
        <v>2026</v>
      </c>
      <c r="K10" s="320"/>
      <c r="L10" s="317">
        <f t="shared" si="0"/>
        <v>2026</v>
      </c>
      <c r="M10" s="321" t="b">
        <f>(IF(L10&lt;=5,(G6),IF(L10&lt;=10,(G7),IF(L10&lt;=15,(G8),IF(L10&lt;=20,(G9))))))</f>
        <v>0</v>
      </c>
    </row>
    <row r="11" spans="1:13" ht="14.1" customHeight="1" x14ac:dyDescent="0.25">
      <c r="A11" s="322"/>
      <c r="B11" s="322"/>
      <c r="C11" s="323"/>
      <c r="D11" s="322"/>
      <c r="E11" s="323"/>
      <c r="F11" s="322"/>
      <c r="G11" s="323"/>
      <c r="I11" s="314" t="s">
        <v>541</v>
      </c>
      <c r="J11" s="315">
        <v>2026</v>
      </c>
      <c r="K11" s="320"/>
      <c r="L11" s="317">
        <f t="shared" si="0"/>
        <v>2026</v>
      </c>
      <c r="M11" s="321" t="b">
        <f>(IF(L11&lt;=5,(G6),IF(L11&lt;=10,(G7),IF(L11&lt;=15,(G8),IF(L11&lt;=20,(G9))))))</f>
        <v>0</v>
      </c>
    </row>
    <row r="12" spans="1:13" ht="14.1" customHeight="1" x14ac:dyDescent="0.25">
      <c r="A12" s="322"/>
      <c r="B12" s="322"/>
      <c r="C12" s="323"/>
      <c r="D12" s="322"/>
      <c r="E12" s="323"/>
      <c r="F12" s="322"/>
      <c r="G12" s="323"/>
      <c r="I12" s="314" t="s">
        <v>542</v>
      </c>
      <c r="J12" s="315">
        <v>2026</v>
      </c>
      <c r="K12" s="316"/>
      <c r="L12" s="317">
        <f t="shared" si="0"/>
        <v>2026</v>
      </c>
      <c r="M12" s="321" t="b">
        <f>(IF(L12&lt;=5,(G6),IF(L12&lt;=10,(G7),IF(L12&lt;=15,(G8),IF(L12&lt;=20,(G9))))))</f>
        <v>0</v>
      </c>
    </row>
    <row r="13" spans="1:13" x14ac:dyDescent="0.25">
      <c r="M13" s="324">
        <f>SUM(M5:M12)</f>
        <v>2500000</v>
      </c>
    </row>
    <row r="14" spans="1:13" x14ac:dyDescent="0.25">
      <c r="M14" s="324"/>
    </row>
    <row r="15" spans="1:13" x14ac:dyDescent="0.25">
      <c r="B15" s="193" t="s">
        <v>543</v>
      </c>
      <c r="C15" s="311" t="s">
        <v>518</v>
      </c>
      <c r="I15" s="312" t="s">
        <v>519</v>
      </c>
      <c r="J15" s="184" t="s">
        <v>520</v>
      </c>
      <c r="K15" s="184" t="s">
        <v>521</v>
      </c>
      <c r="L15" s="184" t="s">
        <v>522</v>
      </c>
      <c r="M15" s="184" t="s">
        <v>523</v>
      </c>
    </row>
    <row r="16" spans="1:13" s="193" customFormat="1" x14ac:dyDescent="0.25">
      <c r="A16" s="187" t="s">
        <v>524</v>
      </c>
      <c r="B16" s="187" t="s">
        <v>525</v>
      </c>
      <c r="C16" s="313" t="s">
        <v>526</v>
      </c>
      <c r="D16" s="187" t="s">
        <v>527</v>
      </c>
      <c r="E16" s="313" t="s">
        <v>526</v>
      </c>
      <c r="F16" s="187" t="s">
        <v>528</v>
      </c>
      <c r="G16" s="313" t="s">
        <v>526</v>
      </c>
      <c r="I16" s="314" t="s">
        <v>525</v>
      </c>
      <c r="J16" s="314">
        <v>2026</v>
      </c>
      <c r="K16" s="316">
        <v>1975</v>
      </c>
      <c r="L16" s="317">
        <f t="shared" ref="L16:L23" si="1">J16-K16</f>
        <v>51</v>
      </c>
      <c r="M16" s="318">
        <f>(IF(L16&lt;=40,(C17),IF(L16&lt;=60,(C18))))</f>
        <v>3500000</v>
      </c>
    </row>
    <row r="17" spans="1:13" x14ac:dyDescent="0.25">
      <c r="A17" s="184">
        <v>1</v>
      </c>
      <c r="B17" s="184" t="s">
        <v>529</v>
      </c>
      <c r="C17" s="319">
        <v>2500000</v>
      </c>
      <c r="D17" s="184" t="s">
        <v>530</v>
      </c>
      <c r="E17" s="319">
        <v>3000000</v>
      </c>
      <c r="F17" s="184" t="s">
        <v>531</v>
      </c>
      <c r="G17" s="319">
        <v>1000000</v>
      </c>
      <c r="I17" s="314" t="s">
        <v>527</v>
      </c>
      <c r="J17" s="314">
        <v>2026</v>
      </c>
      <c r="K17" s="316">
        <v>1978</v>
      </c>
      <c r="L17" s="317">
        <f t="shared" si="1"/>
        <v>48</v>
      </c>
      <c r="M17" s="318">
        <f>(IF(L17&lt;=40,(E17),IF(L17&lt;=60,(E18))))</f>
        <v>4000000</v>
      </c>
    </row>
    <row r="18" spans="1:13" x14ac:dyDescent="0.25">
      <c r="A18" s="184">
        <v>2</v>
      </c>
      <c r="B18" s="184" t="s">
        <v>532</v>
      </c>
      <c r="C18" s="319">
        <v>3500000</v>
      </c>
      <c r="D18" s="184" t="s">
        <v>533</v>
      </c>
      <c r="E18" s="319">
        <v>4000000</v>
      </c>
      <c r="F18" s="184" t="s">
        <v>534</v>
      </c>
      <c r="G18" s="319">
        <v>1500000</v>
      </c>
      <c r="I18" s="314" t="s">
        <v>535</v>
      </c>
      <c r="J18" s="314">
        <v>2026</v>
      </c>
      <c r="K18" s="316">
        <v>2014</v>
      </c>
      <c r="L18" s="317">
        <f t="shared" si="1"/>
        <v>12</v>
      </c>
      <c r="M18" s="318">
        <f>(IF(L18&lt;=5,(G17),IF(L18&lt;=10,(G18),IF(L18&lt;=15,(G19),IF(L18&lt;=20,(G20))))))</f>
        <v>2000000</v>
      </c>
    </row>
    <row r="19" spans="1:13" x14ac:dyDescent="0.25">
      <c r="A19" s="184"/>
      <c r="B19" s="184"/>
      <c r="C19" s="319"/>
      <c r="D19" s="184"/>
      <c r="E19" s="319"/>
      <c r="F19" s="184" t="s">
        <v>536</v>
      </c>
      <c r="G19" s="319">
        <v>2000000</v>
      </c>
      <c r="I19" s="314" t="s">
        <v>537</v>
      </c>
      <c r="J19" s="314">
        <v>2026</v>
      </c>
      <c r="K19" s="320"/>
      <c r="L19" s="317">
        <f t="shared" si="1"/>
        <v>2026</v>
      </c>
      <c r="M19" s="318" t="b">
        <f>(IF(L19&lt;=5,(G17),IF(L19&lt;=10,(G18),IF(L19&lt;=15,(G19),IF(L19&lt;=20,(G20))))))</f>
        <v>0</v>
      </c>
    </row>
    <row r="20" spans="1:13" x14ac:dyDescent="0.25">
      <c r="A20" s="184"/>
      <c r="B20" s="184"/>
      <c r="C20" s="319"/>
      <c r="D20" s="184"/>
      <c r="E20" s="319"/>
      <c r="F20" s="184" t="s">
        <v>538</v>
      </c>
      <c r="G20" s="319">
        <v>2500000</v>
      </c>
      <c r="I20" s="314" t="s">
        <v>539</v>
      </c>
      <c r="J20" s="314">
        <v>2026</v>
      </c>
      <c r="K20" s="320"/>
      <c r="L20" s="317">
        <f t="shared" si="1"/>
        <v>2026</v>
      </c>
      <c r="M20" s="321" t="b">
        <f>(IF(L20&lt;=5,(G17),IF(L20&lt;=10,(G18),IF(L20&lt;=15,(G19),IF(L20&lt;=20,(G20))))))</f>
        <v>0</v>
      </c>
    </row>
    <row r="21" spans="1:13" x14ac:dyDescent="0.25">
      <c r="A21" s="184"/>
      <c r="B21" s="184"/>
      <c r="C21" s="319"/>
      <c r="D21" s="184"/>
      <c r="E21" s="319"/>
      <c r="F21" s="184"/>
      <c r="G21" s="319"/>
      <c r="I21" s="314" t="s">
        <v>540</v>
      </c>
      <c r="J21" s="314">
        <v>2026</v>
      </c>
      <c r="K21" s="320"/>
      <c r="L21" s="317">
        <f t="shared" si="1"/>
        <v>2026</v>
      </c>
      <c r="M21" s="321" t="b">
        <f>(IF(L21&lt;=5,(G17),IF(L21&lt;=10,(G18),IF(L21&lt;=15,(G19),IF(L21&lt;=20,(G20))))))</f>
        <v>0</v>
      </c>
    </row>
    <row r="22" spans="1:13" x14ac:dyDescent="0.25">
      <c r="I22" s="314" t="s">
        <v>541</v>
      </c>
      <c r="J22" s="314">
        <v>2026</v>
      </c>
      <c r="K22" s="320"/>
      <c r="L22" s="317">
        <f t="shared" si="1"/>
        <v>2026</v>
      </c>
      <c r="M22" s="321" t="b">
        <f>(IF(L22&lt;=5,(G17),IF(L22&lt;=10,(G18),IF(L22&lt;=15,(G19),IF(L22&lt;=20,(G20))))))</f>
        <v>0</v>
      </c>
    </row>
    <row r="23" spans="1:13" x14ac:dyDescent="0.25">
      <c r="I23" s="314" t="s">
        <v>542</v>
      </c>
      <c r="J23" s="314">
        <v>2026</v>
      </c>
      <c r="K23" s="316"/>
      <c r="L23" s="317">
        <f t="shared" si="1"/>
        <v>2026</v>
      </c>
      <c r="M23" s="321" t="b">
        <f>(IF(L23&lt;=5,(G17),IF(L23&lt;=10,(G18),IF(L23&lt;=15,(G19),IF(L23&lt;=20,(G20))))))</f>
        <v>0</v>
      </c>
    </row>
    <row r="24" spans="1:13" x14ac:dyDescent="0.25">
      <c r="M24" s="324">
        <f>SUM(M16:M23)</f>
        <v>9500000</v>
      </c>
    </row>
    <row r="26" spans="1:13" x14ac:dyDescent="0.25">
      <c r="B26" s="193" t="s">
        <v>544</v>
      </c>
      <c r="C26" s="311" t="s">
        <v>518</v>
      </c>
      <c r="I26" s="312" t="s">
        <v>519</v>
      </c>
      <c r="J26" s="184" t="s">
        <v>520</v>
      </c>
      <c r="K26" s="184" t="s">
        <v>521</v>
      </c>
      <c r="L26" s="184" t="s">
        <v>522</v>
      </c>
      <c r="M26" s="184" t="s">
        <v>523</v>
      </c>
    </row>
    <row r="27" spans="1:13" s="193" customFormat="1" x14ac:dyDescent="0.25">
      <c r="A27" s="187" t="s">
        <v>524</v>
      </c>
      <c r="B27" s="187" t="s">
        <v>525</v>
      </c>
      <c r="C27" s="313" t="s">
        <v>526</v>
      </c>
      <c r="D27" s="187" t="s">
        <v>527</v>
      </c>
      <c r="E27" s="313" t="s">
        <v>526</v>
      </c>
      <c r="F27" s="187" t="s">
        <v>528</v>
      </c>
      <c r="G27" s="313" t="s">
        <v>526</v>
      </c>
      <c r="I27" s="314" t="s">
        <v>525</v>
      </c>
      <c r="J27" s="314">
        <v>2026</v>
      </c>
      <c r="K27" s="316">
        <v>1981</v>
      </c>
      <c r="L27" s="317">
        <f t="shared" ref="L27:L34" si="2">J27-K27</f>
        <v>45</v>
      </c>
      <c r="M27" s="318">
        <f>(IF(L27&lt;=40,(C28),IF(L27&lt;=60,(C29))))</f>
        <v>4000000</v>
      </c>
    </row>
    <row r="28" spans="1:13" x14ac:dyDescent="0.25">
      <c r="A28" s="184">
        <v>1</v>
      </c>
      <c r="B28" s="184" t="s">
        <v>529</v>
      </c>
      <c r="C28" s="319">
        <v>3500000</v>
      </c>
      <c r="D28" s="184" t="s">
        <v>530</v>
      </c>
      <c r="E28" s="319">
        <v>4000000</v>
      </c>
      <c r="F28" s="184" t="s">
        <v>531</v>
      </c>
      <c r="G28" s="319">
        <v>1000000</v>
      </c>
      <c r="I28" s="314" t="s">
        <v>527</v>
      </c>
      <c r="J28" s="314">
        <v>2026</v>
      </c>
      <c r="K28" s="316">
        <v>1982</v>
      </c>
      <c r="L28" s="317">
        <f t="shared" si="2"/>
        <v>44</v>
      </c>
      <c r="M28" s="318">
        <f>(IF(L28&lt;=40,(E28),IF(L28&lt;=60,(E29))))</f>
        <v>4500000</v>
      </c>
    </row>
    <row r="29" spans="1:13" x14ac:dyDescent="0.25">
      <c r="A29" s="184">
        <v>2</v>
      </c>
      <c r="B29" s="184" t="s">
        <v>532</v>
      </c>
      <c r="C29" s="319">
        <v>4000000</v>
      </c>
      <c r="D29" s="184" t="s">
        <v>533</v>
      </c>
      <c r="E29" s="319">
        <v>4500000</v>
      </c>
      <c r="F29" s="184" t="s">
        <v>534</v>
      </c>
      <c r="G29" s="319">
        <v>1500000</v>
      </c>
      <c r="I29" s="314" t="s">
        <v>535</v>
      </c>
      <c r="J29" s="314">
        <v>2026</v>
      </c>
      <c r="K29" s="316">
        <v>2018</v>
      </c>
      <c r="L29" s="317">
        <f t="shared" si="2"/>
        <v>8</v>
      </c>
      <c r="M29" s="318">
        <f>(IF(L29&lt;=5,(G28),IF(L29&lt;=10,(G29),IF(L29&lt;=15,(G30),IF(L29&lt;=20,(G31))))))</f>
        <v>1500000</v>
      </c>
    </row>
    <row r="30" spans="1:13" x14ac:dyDescent="0.25">
      <c r="A30" s="184"/>
      <c r="B30" s="184"/>
      <c r="C30" s="319"/>
      <c r="D30" s="184"/>
      <c r="E30" s="319"/>
      <c r="F30" s="184" t="s">
        <v>536</v>
      </c>
      <c r="G30" s="319">
        <v>2500000</v>
      </c>
      <c r="I30" s="314" t="s">
        <v>537</v>
      </c>
      <c r="J30" s="314">
        <v>2026</v>
      </c>
      <c r="K30" s="320"/>
      <c r="L30" s="317">
        <f t="shared" si="2"/>
        <v>2026</v>
      </c>
      <c r="M30" s="318" t="b">
        <f>(IF(L30&lt;=5,(G28),IF(L30&lt;=10,(G29),IF(L30&lt;=15,(G30),IF(L30&lt;=20,(G31))))))</f>
        <v>0</v>
      </c>
    </row>
    <row r="31" spans="1:13" x14ac:dyDescent="0.25">
      <c r="A31" s="184"/>
      <c r="B31" s="184"/>
      <c r="C31" s="319"/>
      <c r="D31" s="184"/>
      <c r="E31" s="319"/>
      <c r="F31" s="184" t="s">
        <v>538</v>
      </c>
      <c r="G31" s="319">
        <v>3000000</v>
      </c>
      <c r="I31" s="314" t="s">
        <v>539</v>
      </c>
      <c r="J31" s="314">
        <v>2026</v>
      </c>
      <c r="K31" s="320"/>
      <c r="L31" s="317">
        <f t="shared" si="2"/>
        <v>2026</v>
      </c>
      <c r="M31" s="321" t="b">
        <f>(IF(L31&lt;=5,(G28),IF(L31&lt;=10,(G29),IF(L31&lt;=15,(G30),IF(L31&lt;=20,(G31))))))</f>
        <v>0</v>
      </c>
    </row>
    <row r="32" spans="1:13" x14ac:dyDescent="0.25">
      <c r="A32" s="184"/>
      <c r="B32" s="184"/>
      <c r="C32" s="319"/>
      <c r="D32" s="184"/>
      <c r="E32" s="319"/>
      <c r="F32" s="184"/>
      <c r="G32" s="319"/>
      <c r="I32" s="314" t="s">
        <v>540</v>
      </c>
      <c r="J32" s="314">
        <v>2026</v>
      </c>
      <c r="K32" s="320"/>
      <c r="L32" s="317">
        <f t="shared" si="2"/>
        <v>2026</v>
      </c>
      <c r="M32" s="321" t="b">
        <f>(IF(L32&lt;=5,(G28),IF(L32&lt;=10,(G29),IF(L32&lt;=15,(G30),IF(L32&lt;=20,(G31))))))</f>
        <v>0</v>
      </c>
    </row>
    <row r="33" spans="1:13" x14ac:dyDescent="0.25">
      <c r="I33" s="314" t="s">
        <v>541</v>
      </c>
      <c r="J33" s="314">
        <v>2026</v>
      </c>
      <c r="K33" s="320"/>
      <c r="L33" s="317">
        <f t="shared" si="2"/>
        <v>2026</v>
      </c>
      <c r="M33" s="321" t="b">
        <f>(IF(L33&lt;=5,(G28),IF(L33&lt;=10,(G29),IF(L33&lt;=15,(G30),IF(L33&lt;=20,(G31))))))</f>
        <v>0</v>
      </c>
    </row>
    <row r="34" spans="1:13" ht="15.75" thickBot="1" x14ac:dyDescent="0.3">
      <c r="I34" s="314" t="s">
        <v>542</v>
      </c>
      <c r="J34" s="314">
        <v>2026</v>
      </c>
      <c r="K34" s="316"/>
      <c r="L34" s="317">
        <f t="shared" si="2"/>
        <v>2026</v>
      </c>
      <c r="M34" s="325" t="b">
        <f>(IF(L34&lt;=5,(G28),IF(L34&lt;=10,(G29),IF(L34&lt;=15,(G30),IF(L34&lt;=20,(G31))))))</f>
        <v>0</v>
      </c>
    </row>
    <row r="35" spans="1:13" ht="15.75" thickBot="1" x14ac:dyDescent="0.3">
      <c r="M35" s="326">
        <f>SUM(M27:M34)</f>
        <v>10000000</v>
      </c>
    </row>
    <row r="37" spans="1:13" x14ac:dyDescent="0.25">
      <c r="B37" s="193" t="s">
        <v>517</v>
      </c>
      <c r="C37" s="327" t="s">
        <v>545</v>
      </c>
      <c r="I37" s="312" t="s">
        <v>519</v>
      </c>
      <c r="J37" s="184" t="s">
        <v>520</v>
      </c>
      <c r="K37" s="184" t="s">
        <v>521</v>
      </c>
      <c r="L37" s="184" t="s">
        <v>522</v>
      </c>
      <c r="M37" s="184" t="s">
        <v>523</v>
      </c>
    </row>
    <row r="38" spans="1:13" s="330" customFormat="1" x14ac:dyDescent="0.25">
      <c r="A38" s="328" t="s">
        <v>524</v>
      </c>
      <c r="B38" s="328" t="s">
        <v>546</v>
      </c>
      <c r="C38" s="329" t="s">
        <v>526</v>
      </c>
      <c r="D38" s="328" t="s">
        <v>528</v>
      </c>
      <c r="E38" s="329" t="s">
        <v>526</v>
      </c>
      <c r="H38" s="331"/>
      <c r="I38" s="314" t="s">
        <v>546</v>
      </c>
      <c r="J38" s="314">
        <v>2026</v>
      </c>
      <c r="K38" s="316">
        <v>1976</v>
      </c>
      <c r="L38" s="317">
        <f t="shared" ref="L38:L44" si="3">J38-K38</f>
        <v>50</v>
      </c>
      <c r="M38" s="318">
        <f>(IF(L38&lt;=40,(C39),IF(L38&lt;=60,(C40))))</f>
        <v>1500000</v>
      </c>
    </row>
    <row r="39" spans="1:13" x14ac:dyDescent="0.25">
      <c r="A39" s="184">
        <v>1</v>
      </c>
      <c r="B39" s="184" t="s">
        <v>529</v>
      </c>
      <c r="C39" s="319">
        <v>2000000</v>
      </c>
      <c r="D39" s="184" t="s">
        <v>531</v>
      </c>
      <c r="E39" s="319">
        <v>500000</v>
      </c>
      <c r="H39" s="323"/>
      <c r="I39" s="314" t="s">
        <v>535</v>
      </c>
      <c r="J39" s="314">
        <v>2026</v>
      </c>
      <c r="K39" s="316">
        <v>1999</v>
      </c>
      <c r="L39" s="317">
        <f t="shared" si="3"/>
        <v>27</v>
      </c>
      <c r="M39" s="318">
        <f>(IF(L39&lt;=40,(E39),IF(L39&lt;=60,(E40))))</f>
        <v>500000</v>
      </c>
    </row>
    <row r="40" spans="1:13" x14ac:dyDescent="0.25">
      <c r="A40" s="184">
        <v>2</v>
      </c>
      <c r="B40" s="184" t="s">
        <v>547</v>
      </c>
      <c r="C40" s="319">
        <v>1500000</v>
      </c>
      <c r="D40" s="184" t="s">
        <v>534</v>
      </c>
      <c r="E40" s="319">
        <v>500000</v>
      </c>
      <c r="H40" s="323"/>
      <c r="I40" s="314" t="s">
        <v>537</v>
      </c>
      <c r="J40" s="314">
        <v>2026</v>
      </c>
      <c r="K40" s="316">
        <v>2013</v>
      </c>
      <c r="L40" s="317">
        <f t="shared" si="3"/>
        <v>13</v>
      </c>
      <c r="M40" s="318">
        <f>(IF(L40&lt;=40,(E39),IF(L40&lt;=60,(E40))))</f>
        <v>500000</v>
      </c>
    </row>
    <row r="41" spans="1:13" x14ac:dyDescent="0.25">
      <c r="A41" s="322"/>
      <c r="B41" s="322"/>
      <c r="C41" s="323"/>
      <c r="D41" s="322"/>
      <c r="E41" s="323"/>
      <c r="F41" s="322"/>
      <c r="G41" s="323"/>
      <c r="H41" s="322"/>
      <c r="I41" s="314" t="s">
        <v>539</v>
      </c>
      <c r="J41" s="314">
        <v>2026</v>
      </c>
      <c r="K41" s="316"/>
      <c r="L41" s="317">
        <f t="shared" si="3"/>
        <v>2026</v>
      </c>
      <c r="M41" s="318" t="b">
        <f>(IF(L41&lt;=40,(E39),IF(L41&lt;=60,(E40))))</f>
        <v>0</v>
      </c>
    </row>
    <row r="42" spans="1:13" x14ac:dyDescent="0.25">
      <c r="A42" s="322"/>
      <c r="B42" s="322"/>
      <c r="C42" s="323"/>
      <c r="D42" s="322"/>
      <c r="E42" s="323"/>
      <c r="F42" s="322"/>
      <c r="G42" s="323"/>
      <c r="H42" s="322"/>
      <c r="I42" s="314" t="s">
        <v>540</v>
      </c>
      <c r="J42" s="314">
        <v>2026</v>
      </c>
      <c r="K42" s="316"/>
      <c r="L42" s="317">
        <f t="shared" si="3"/>
        <v>2026</v>
      </c>
      <c r="M42" s="318" t="b">
        <f>(IF(L42&lt;=40,(E39),IF(L42&lt;=60,(E40))))</f>
        <v>0</v>
      </c>
    </row>
    <row r="43" spans="1:13" x14ac:dyDescent="0.25">
      <c r="A43" s="322"/>
      <c r="B43" s="322"/>
      <c r="C43" s="323"/>
      <c r="D43" s="322"/>
      <c r="E43" s="323"/>
      <c r="F43" s="322"/>
      <c r="G43" s="323"/>
      <c r="H43" s="322"/>
      <c r="I43" s="314" t="s">
        <v>541</v>
      </c>
      <c r="J43" s="314">
        <v>2026</v>
      </c>
      <c r="K43" s="316"/>
      <c r="L43" s="317">
        <f t="shared" si="3"/>
        <v>2026</v>
      </c>
      <c r="M43" s="318" t="b">
        <f>(IF(L43&lt;=40,(E39),IF(L43&lt;=60,(E40))))</f>
        <v>0</v>
      </c>
    </row>
    <row r="44" spans="1:13" ht="15.75" thickBot="1" x14ac:dyDescent="0.3">
      <c r="A44" s="322"/>
      <c r="B44" s="322"/>
      <c r="C44" s="323"/>
      <c r="D44" s="322"/>
      <c r="E44" s="323"/>
      <c r="F44" s="322"/>
      <c r="G44" s="323"/>
      <c r="H44" s="322"/>
      <c r="I44" s="314" t="s">
        <v>542</v>
      </c>
      <c r="J44" s="314">
        <v>2026</v>
      </c>
      <c r="K44" s="316"/>
      <c r="L44" s="317">
        <f t="shared" si="3"/>
        <v>2026</v>
      </c>
      <c r="M44" s="332" t="b">
        <f>(IF(L44&lt;=40,(E39),IF(L44&lt;=60,(E40))))</f>
        <v>0</v>
      </c>
    </row>
    <row r="45" spans="1:13" ht="15.75" thickBot="1" x14ac:dyDescent="0.3">
      <c r="A45" s="322"/>
      <c r="B45" s="322"/>
      <c r="C45" s="323"/>
      <c r="D45" s="322"/>
      <c r="E45" s="323"/>
      <c r="F45" s="322"/>
      <c r="G45" s="323"/>
      <c r="H45" s="322"/>
      <c r="I45" s="323"/>
      <c r="M45" s="333">
        <f>SUM(M38:M44)</f>
        <v>2500000</v>
      </c>
    </row>
    <row r="46" spans="1:13" x14ac:dyDescent="0.25">
      <c r="A46" s="322"/>
      <c r="B46" s="322"/>
      <c r="C46" s="323"/>
      <c r="D46" s="322"/>
      <c r="E46" s="323"/>
      <c r="F46" s="322"/>
      <c r="G46" s="323"/>
      <c r="H46" s="322"/>
      <c r="I46" s="323"/>
    </row>
    <row r="47" spans="1:13" x14ac:dyDescent="0.25">
      <c r="A47" s="322"/>
      <c r="B47" s="193" t="s">
        <v>517</v>
      </c>
      <c r="C47" s="334" t="s">
        <v>548</v>
      </c>
      <c r="D47" s="322"/>
      <c r="E47" s="323"/>
      <c r="F47" s="322"/>
      <c r="G47" s="323"/>
      <c r="H47" s="322"/>
      <c r="I47" s="312" t="s">
        <v>519</v>
      </c>
      <c r="J47" s="184" t="s">
        <v>520</v>
      </c>
      <c r="K47" s="184" t="s">
        <v>521</v>
      </c>
      <c r="L47" s="184" t="s">
        <v>522</v>
      </c>
      <c r="M47" s="184" t="s">
        <v>523</v>
      </c>
    </row>
    <row r="48" spans="1:13" x14ac:dyDescent="0.25">
      <c r="A48" s="328" t="s">
        <v>524</v>
      </c>
      <c r="B48" s="335" t="s">
        <v>549</v>
      </c>
      <c r="C48" s="329" t="s">
        <v>526</v>
      </c>
      <c r="D48" s="335" t="s">
        <v>528</v>
      </c>
      <c r="E48" s="336" t="s">
        <v>526</v>
      </c>
      <c r="F48" s="322"/>
      <c r="G48" s="323"/>
      <c r="H48" s="322"/>
      <c r="I48" s="314" t="s">
        <v>549</v>
      </c>
      <c r="J48" s="314">
        <v>2026</v>
      </c>
      <c r="K48" s="316"/>
      <c r="L48" s="317">
        <f t="shared" ref="L48:L54" si="4">J48-K48</f>
        <v>2026</v>
      </c>
      <c r="M48" s="318" t="b">
        <f>(IF(L48&lt;=40,(C49),IF(L48&lt;=60,(C50))))</f>
        <v>0</v>
      </c>
    </row>
    <row r="49" spans="1:13" x14ac:dyDescent="0.25">
      <c r="A49" s="184">
        <v>1</v>
      </c>
      <c r="B49" s="184" t="s">
        <v>550</v>
      </c>
      <c r="C49" s="319">
        <v>2500000</v>
      </c>
      <c r="D49" s="184" t="s">
        <v>531</v>
      </c>
      <c r="E49" s="319">
        <v>1000000</v>
      </c>
      <c r="F49" s="322"/>
      <c r="G49" s="323"/>
      <c r="H49" s="322"/>
      <c r="I49" s="314" t="s">
        <v>535</v>
      </c>
      <c r="J49" s="314">
        <v>2026</v>
      </c>
      <c r="K49" s="316"/>
      <c r="L49" s="317">
        <f t="shared" si="4"/>
        <v>2026</v>
      </c>
      <c r="M49" s="318" t="b">
        <f>(IF(L49&lt;=40,(E49),IF(L49&lt;=60,(E50))))</f>
        <v>0</v>
      </c>
    </row>
    <row r="50" spans="1:13" x14ac:dyDescent="0.25">
      <c r="A50" s="184">
        <v>2</v>
      </c>
      <c r="B50" s="184" t="s">
        <v>551</v>
      </c>
      <c r="C50" s="319">
        <v>2000000</v>
      </c>
      <c r="D50" s="184" t="s">
        <v>534</v>
      </c>
      <c r="E50" s="319">
        <v>1500000</v>
      </c>
      <c r="F50" s="322"/>
      <c r="G50" s="323"/>
      <c r="H50" s="322"/>
      <c r="I50" s="314" t="s">
        <v>537</v>
      </c>
      <c r="J50" s="314">
        <v>2026</v>
      </c>
      <c r="K50" s="316"/>
      <c r="L50" s="317">
        <f t="shared" si="4"/>
        <v>2026</v>
      </c>
      <c r="M50" s="318" t="b">
        <f>(IF(L50&lt;=40,(E49),IF(L50&lt;=60,(E50))))</f>
        <v>0</v>
      </c>
    </row>
    <row r="51" spans="1:13" x14ac:dyDescent="0.25">
      <c r="A51" s="322"/>
      <c r="B51" s="322"/>
      <c r="C51" s="323"/>
      <c r="D51" s="322"/>
      <c r="E51" s="323"/>
      <c r="F51" s="322"/>
      <c r="G51" s="323"/>
      <c r="H51" s="322"/>
      <c r="I51" s="314" t="s">
        <v>539</v>
      </c>
      <c r="J51" s="314">
        <v>2026</v>
      </c>
      <c r="K51" s="316"/>
      <c r="L51" s="317">
        <f t="shared" si="4"/>
        <v>2026</v>
      </c>
      <c r="M51" s="318" t="b">
        <f>(IF(L51&lt;=40,(E49),IF(L51&lt;=60,(E50))))</f>
        <v>0</v>
      </c>
    </row>
    <row r="52" spans="1:13" x14ac:dyDescent="0.25">
      <c r="A52" s="322"/>
      <c r="B52" s="322"/>
      <c r="C52" s="323"/>
      <c r="D52" s="322"/>
      <c r="E52" s="323"/>
      <c r="F52" s="322"/>
      <c r="G52" s="323"/>
      <c r="H52" s="322"/>
      <c r="I52" s="314" t="s">
        <v>540</v>
      </c>
      <c r="J52" s="314">
        <v>2026</v>
      </c>
      <c r="K52" s="316"/>
      <c r="L52" s="317">
        <f t="shared" si="4"/>
        <v>2026</v>
      </c>
      <c r="M52" s="318" t="b">
        <f>(IF(L52&lt;=40,(E49),IF(L52&lt;=60,(E50))))</f>
        <v>0</v>
      </c>
    </row>
    <row r="53" spans="1:13" x14ac:dyDescent="0.25">
      <c r="A53" s="322"/>
      <c r="B53" s="322"/>
      <c r="C53" s="323"/>
      <c r="D53" s="322"/>
      <c r="E53" s="323"/>
      <c r="F53" s="322"/>
      <c r="G53" s="323"/>
      <c r="H53" s="322"/>
      <c r="I53" s="314" t="s">
        <v>541</v>
      </c>
      <c r="J53" s="314">
        <v>2026</v>
      </c>
      <c r="K53" s="316"/>
      <c r="L53" s="317">
        <f t="shared" si="4"/>
        <v>2026</v>
      </c>
      <c r="M53" s="318" t="b">
        <f>(IF(L53&lt;=40,(E49),IF(L53&lt;=60,(E50))))</f>
        <v>0</v>
      </c>
    </row>
    <row r="54" spans="1:13" ht="15.75" thickBot="1" x14ac:dyDescent="0.3">
      <c r="A54" s="322"/>
      <c r="B54" s="322"/>
      <c r="C54" s="323"/>
      <c r="D54" s="322"/>
      <c r="E54" s="323"/>
      <c r="F54" s="322"/>
      <c r="G54" s="323"/>
      <c r="H54" s="322"/>
      <c r="I54" s="314" t="s">
        <v>542</v>
      </c>
      <c r="J54" s="314">
        <v>2026</v>
      </c>
      <c r="K54" s="316"/>
      <c r="L54" s="317">
        <f t="shared" si="4"/>
        <v>2026</v>
      </c>
      <c r="M54" s="332" t="b">
        <f>(IF(L54&lt;=40,(E49),IF(L54&lt;=60,(E50))))</f>
        <v>0</v>
      </c>
    </row>
    <row r="55" spans="1:13" ht="15.75" thickBot="1" x14ac:dyDescent="0.3">
      <c r="A55" s="322"/>
      <c r="B55" s="322"/>
      <c r="C55" s="323"/>
      <c r="D55" s="322"/>
      <c r="E55" s="323"/>
      <c r="F55" s="322"/>
      <c r="G55" s="323"/>
      <c r="H55" s="322"/>
      <c r="I55" s="323"/>
      <c r="M55" s="333">
        <f>SUM(M48:M54)</f>
        <v>0</v>
      </c>
    </row>
    <row r="56" spans="1:13" x14ac:dyDescent="0.25">
      <c r="A56" s="322"/>
      <c r="B56" s="322"/>
      <c r="C56" s="323"/>
      <c r="D56" s="322"/>
      <c r="E56" s="323"/>
      <c r="F56" s="322"/>
      <c r="G56" s="323"/>
      <c r="H56" s="322"/>
      <c r="I56" s="322"/>
    </row>
    <row r="57" spans="1:13" x14ac:dyDescent="0.25">
      <c r="B57" s="193" t="s">
        <v>543</v>
      </c>
      <c r="I57" s="312" t="s">
        <v>519</v>
      </c>
      <c r="J57" s="184" t="s">
        <v>520</v>
      </c>
      <c r="K57" s="184" t="s">
        <v>521</v>
      </c>
      <c r="L57" s="184" t="s">
        <v>522</v>
      </c>
      <c r="M57" s="184" t="s">
        <v>523</v>
      </c>
    </row>
    <row r="58" spans="1:13" s="330" customFormat="1" x14ac:dyDescent="0.25">
      <c r="A58" s="328" t="s">
        <v>524</v>
      </c>
      <c r="B58" s="328" t="s">
        <v>546</v>
      </c>
      <c r="C58" s="329" t="s">
        <v>526</v>
      </c>
      <c r="D58" s="328" t="s">
        <v>528</v>
      </c>
      <c r="E58" s="329" t="s">
        <v>526</v>
      </c>
      <c r="H58" s="331"/>
      <c r="I58" s="314" t="s">
        <v>546</v>
      </c>
      <c r="J58" s="314">
        <v>2026</v>
      </c>
      <c r="K58" s="316"/>
      <c r="L58" s="317">
        <f t="shared" ref="L58:L64" si="5">J58-K58</f>
        <v>2026</v>
      </c>
      <c r="M58" s="318" t="b">
        <f>(IF(L58&lt;=40,(C59),IF(L58&lt;=60,(C60))))</f>
        <v>0</v>
      </c>
    </row>
    <row r="59" spans="1:13" x14ac:dyDescent="0.25">
      <c r="A59" s="184">
        <v>1</v>
      </c>
      <c r="B59" s="184" t="s">
        <v>529</v>
      </c>
      <c r="C59" s="319">
        <v>3000000</v>
      </c>
      <c r="D59" s="184" t="s">
        <v>531</v>
      </c>
      <c r="E59" s="319">
        <v>1000000</v>
      </c>
      <c r="H59" s="323"/>
      <c r="I59" s="314" t="s">
        <v>535</v>
      </c>
      <c r="J59" s="314">
        <v>2026</v>
      </c>
      <c r="K59" s="316"/>
      <c r="L59" s="317">
        <f t="shared" si="5"/>
        <v>2026</v>
      </c>
      <c r="M59" s="318" t="b">
        <f>(IF(L59&lt;=40,(E59),IF(L59&lt;=60,(E60))))</f>
        <v>0</v>
      </c>
    </row>
    <row r="60" spans="1:13" x14ac:dyDescent="0.25">
      <c r="A60" s="184">
        <v>2</v>
      </c>
      <c r="B60" s="184" t="s">
        <v>547</v>
      </c>
      <c r="C60" s="319">
        <v>2000000</v>
      </c>
      <c r="D60" s="184" t="s">
        <v>534</v>
      </c>
      <c r="E60" s="319">
        <v>1000000</v>
      </c>
      <c r="H60" s="323"/>
      <c r="I60" s="314" t="s">
        <v>537</v>
      </c>
      <c r="J60" s="314">
        <v>2026</v>
      </c>
      <c r="K60" s="316"/>
      <c r="L60" s="317">
        <f t="shared" si="5"/>
        <v>2026</v>
      </c>
      <c r="M60" s="318" t="b">
        <f>(IF(L60&lt;=40,(E59),IF(L60&lt;=60,(E60))))</f>
        <v>0</v>
      </c>
    </row>
    <row r="61" spans="1:13" x14ac:dyDescent="0.25">
      <c r="I61" s="314" t="s">
        <v>539</v>
      </c>
      <c r="J61" s="314">
        <v>2026</v>
      </c>
      <c r="K61" s="316"/>
      <c r="L61" s="317">
        <f t="shared" si="5"/>
        <v>2026</v>
      </c>
      <c r="M61" s="318" t="b">
        <f>(IF(L61&lt;=40,(E59),IF(L61&lt;=60,(E60))))</f>
        <v>0</v>
      </c>
    </row>
    <row r="62" spans="1:13" x14ac:dyDescent="0.25">
      <c r="I62" s="314" t="s">
        <v>540</v>
      </c>
      <c r="J62" s="314">
        <v>2026</v>
      </c>
      <c r="K62" s="316"/>
      <c r="L62" s="317">
        <f t="shared" si="5"/>
        <v>2026</v>
      </c>
      <c r="M62" s="318" t="b">
        <f>(IF(L62&lt;=40,(E59),IF(L62&lt;=60,(E60))))</f>
        <v>0</v>
      </c>
    </row>
    <row r="63" spans="1:13" x14ac:dyDescent="0.25">
      <c r="I63" s="314" t="s">
        <v>541</v>
      </c>
      <c r="J63" s="314">
        <v>2026</v>
      </c>
      <c r="K63" s="316"/>
      <c r="L63" s="317">
        <f t="shared" si="5"/>
        <v>2026</v>
      </c>
      <c r="M63" s="318" t="b">
        <f>(IF(L63&lt;=40,(E59),IF(L63&lt;=60,(E60))))</f>
        <v>0</v>
      </c>
    </row>
    <row r="64" spans="1:13" ht="15.75" thickBot="1" x14ac:dyDescent="0.3">
      <c r="I64" s="314" t="s">
        <v>542</v>
      </c>
      <c r="J64" s="314">
        <v>2026</v>
      </c>
      <c r="K64" s="316"/>
      <c r="L64" s="317">
        <f t="shared" si="5"/>
        <v>2026</v>
      </c>
      <c r="M64" s="332" t="b">
        <f>(IF(L64&lt;=40,(E59),IF(L64&lt;=60,(E60))))</f>
        <v>0</v>
      </c>
    </row>
    <row r="65" spans="1:13" ht="15.75" thickBot="1" x14ac:dyDescent="0.3">
      <c r="M65" s="333">
        <f>SUM(M58:M64)</f>
        <v>0</v>
      </c>
    </row>
    <row r="67" spans="1:13" x14ac:dyDescent="0.25">
      <c r="B67" s="193" t="s">
        <v>543</v>
      </c>
      <c r="C67" s="334" t="s">
        <v>548</v>
      </c>
      <c r="I67" s="312" t="s">
        <v>519</v>
      </c>
      <c r="J67" s="184" t="s">
        <v>520</v>
      </c>
      <c r="K67" s="184" t="s">
        <v>521</v>
      </c>
      <c r="L67" s="184" t="s">
        <v>522</v>
      </c>
      <c r="M67" s="184" t="s">
        <v>523</v>
      </c>
    </row>
    <row r="68" spans="1:13" x14ac:dyDescent="0.25">
      <c r="A68" s="328" t="s">
        <v>524</v>
      </c>
      <c r="B68" s="335" t="s">
        <v>549</v>
      </c>
      <c r="C68" s="329" t="s">
        <v>526</v>
      </c>
      <c r="D68" s="335" t="s">
        <v>528</v>
      </c>
      <c r="E68" s="336" t="s">
        <v>526</v>
      </c>
      <c r="I68" s="314" t="s">
        <v>549</v>
      </c>
      <c r="J68" s="314">
        <v>2026</v>
      </c>
      <c r="K68" s="316"/>
      <c r="L68" s="317">
        <f t="shared" ref="L68:L74" si="6">J68-K68</f>
        <v>2026</v>
      </c>
      <c r="M68" s="318" t="b">
        <f>(IF(L68&lt;=40,(C69),IF(L68&lt;=60,(C70))))</f>
        <v>0</v>
      </c>
    </row>
    <row r="69" spans="1:13" x14ac:dyDescent="0.25">
      <c r="A69" s="184">
        <v>1</v>
      </c>
      <c r="B69" s="184" t="s">
        <v>550</v>
      </c>
      <c r="C69" s="319">
        <v>3500000</v>
      </c>
      <c r="D69" s="184" t="s">
        <v>531</v>
      </c>
      <c r="E69" s="319">
        <v>2000000</v>
      </c>
      <c r="I69" s="314" t="s">
        <v>535</v>
      </c>
      <c r="J69" s="314">
        <v>2026</v>
      </c>
      <c r="K69" s="316"/>
      <c r="L69" s="317">
        <f t="shared" si="6"/>
        <v>2026</v>
      </c>
      <c r="M69" s="318" t="b">
        <f>(IF(L69&lt;=40,(E69),IF(L69&lt;=60,(E70))))</f>
        <v>0</v>
      </c>
    </row>
    <row r="70" spans="1:13" x14ac:dyDescent="0.25">
      <c r="A70" s="184">
        <v>2</v>
      </c>
      <c r="B70" s="184" t="s">
        <v>551</v>
      </c>
      <c r="C70" s="319">
        <v>2500000</v>
      </c>
      <c r="D70" s="184" t="s">
        <v>534</v>
      </c>
      <c r="E70" s="319">
        <v>2500000</v>
      </c>
      <c r="I70" s="314" t="s">
        <v>537</v>
      </c>
      <c r="J70" s="314">
        <v>2026</v>
      </c>
      <c r="K70" s="316"/>
      <c r="L70" s="317">
        <f t="shared" si="6"/>
        <v>2026</v>
      </c>
      <c r="M70" s="318" t="b">
        <f>(IF(L70&lt;=40,(E69),IF(L70&lt;=60,(E70))))</f>
        <v>0</v>
      </c>
    </row>
    <row r="71" spans="1:13" x14ac:dyDescent="0.25">
      <c r="I71" s="314" t="s">
        <v>539</v>
      </c>
      <c r="J71" s="314">
        <v>2026</v>
      </c>
      <c r="K71" s="316"/>
      <c r="L71" s="317">
        <f t="shared" si="6"/>
        <v>2026</v>
      </c>
      <c r="M71" s="318" t="b">
        <f>(IF(L71&lt;=40,(E69),IF(L71&lt;=60,(E70))))</f>
        <v>0</v>
      </c>
    </row>
    <row r="72" spans="1:13" x14ac:dyDescent="0.25">
      <c r="I72" s="314" t="s">
        <v>540</v>
      </c>
      <c r="J72" s="314">
        <v>2026</v>
      </c>
      <c r="K72" s="316"/>
      <c r="L72" s="317">
        <f t="shared" si="6"/>
        <v>2026</v>
      </c>
      <c r="M72" s="318" t="b">
        <f>(IF(L72&lt;=40,(E69),IF(L72&lt;=60,(E70))))</f>
        <v>0</v>
      </c>
    </row>
    <row r="73" spans="1:13" x14ac:dyDescent="0.25">
      <c r="I73" s="314" t="s">
        <v>541</v>
      </c>
      <c r="J73" s="314">
        <v>2026</v>
      </c>
      <c r="K73" s="316"/>
      <c r="L73" s="317">
        <f t="shared" si="6"/>
        <v>2026</v>
      </c>
      <c r="M73" s="318" t="b">
        <f>(IF(L73&lt;=40,(E69),IF(L73&lt;=60,(E70))))</f>
        <v>0</v>
      </c>
    </row>
    <row r="74" spans="1:13" ht="15.75" thickBot="1" x14ac:dyDescent="0.3">
      <c r="I74" s="314" t="s">
        <v>542</v>
      </c>
      <c r="J74" s="314">
        <v>2026</v>
      </c>
      <c r="K74" s="316"/>
      <c r="L74" s="317">
        <f t="shared" si="6"/>
        <v>2026</v>
      </c>
      <c r="M74" s="332" t="b">
        <f>(IF(L74&lt;=40,(E69),IF(L74&lt;=60,(E70))))</f>
        <v>0</v>
      </c>
    </row>
    <row r="75" spans="1:13" ht="15.75" thickBot="1" x14ac:dyDescent="0.3">
      <c r="I75" s="304"/>
      <c r="J75" s="304"/>
      <c r="K75" s="304"/>
      <c r="L75" s="4"/>
      <c r="M75" s="333">
        <f>SUM(M68:M74)</f>
        <v>0</v>
      </c>
    </row>
    <row r="76" spans="1:13" x14ac:dyDescent="0.25">
      <c r="I76" s="304"/>
      <c r="J76" s="304"/>
      <c r="K76" s="304"/>
      <c r="L76" s="4"/>
      <c r="M76" s="337"/>
    </row>
    <row r="77" spans="1:13" x14ac:dyDescent="0.25">
      <c r="B77" s="193" t="s">
        <v>544</v>
      </c>
      <c r="I77" s="312" t="s">
        <v>519</v>
      </c>
      <c r="J77" s="184" t="s">
        <v>520</v>
      </c>
      <c r="K77" s="184" t="s">
        <v>521</v>
      </c>
      <c r="L77" s="184" t="s">
        <v>522</v>
      </c>
      <c r="M77" s="184" t="s">
        <v>523</v>
      </c>
    </row>
    <row r="78" spans="1:13" s="330" customFormat="1" x14ac:dyDescent="0.25">
      <c r="A78" s="328" t="s">
        <v>524</v>
      </c>
      <c r="B78" s="328" t="s">
        <v>546</v>
      </c>
      <c r="C78" s="329" t="s">
        <v>526</v>
      </c>
      <c r="D78" s="328" t="s">
        <v>528</v>
      </c>
      <c r="E78" s="329" t="s">
        <v>526</v>
      </c>
      <c r="H78" s="331"/>
      <c r="I78" s="314" t="s">
        <v>546</v>
      </c>
      <c r="J78" s="314">
        <v>2026</v>
      </c>
      <c r="K78" s="316"/>
      <c r="L78" s="317">
        <f t="shared" ref="L78:L84" si="7">J78-K78</f>
        <v>2026</v>
      </c>
      <c r="M78" s="318" t="b">
        <f>(IF(L78&lt;=40,(C79),IF(L78&lt;=60,(C80))))</f>
        <v>0</v>
      </c>
    </row>
    <row r="79" spans="1:13" x14ac:dyDescent="0.25">
      <c r="A79" s="184">
        <v>1</v>
      </c>
      <c r="B79" s="184" t="s">
        <v>529</v>
      </c>
      <c r="C79" s="319">
        <v>3500000</v>
      </c>
      <c r="D79" s="184" t="s">
        <v>531</v>
      </c>
      <c r="E79" s="319">
        <v>1000000</v>
      </c>
      <c r="H79" s="323"/>
      <c r="I79" s="314" t="s">
        <v>535</v>
      </c>
      <c r="J79" s="314">
        <v>2026</v>
      </c>
      <c r="K79" s="316"/>
      <c r="L79" s="317">
        <f t="shared" si="7"/>
        <v>2026</v>
      </c>
      <c r="M79" s="318" t="b">
        <f>(IF(L79&lt;=40,(E79),IF(L79&lt;=60,(E80))))</f>
        <v>0</v>
      </c>
    </row>
    <row r="80" spans="1:13" x14ac:dyDescent="0.25">
      <c r="A80" s="184">
        <v>2</v>
      </c>
      <c r="B80" s="184" t="s">
        <v>547</v>
      </c>
      <c r="C80" s="319">
        <v>2500000</v>
      </c>
      <c r="D80" s="184" t="s">
        <v>534</v>
      </c>
      <c r="E80" s="319">
        <v>1000000</v>
      </c>
      <c r="H80" s="323"/>
      <c r="I80" s="314" t="s">
        <v>537</v>
      </c>
      <c r="J80" s="314">
        <v>2026</v>
      </c>
      <c r="K80" s="316"/>
      <c r="L80" s="317">
        <f t="shared" si="7"/>
        <v>2026</v>
      </c>
      <c r="M80" s="318" t="b">
        <f>(IF(L80&lt;=40,(E79),IF(L80&lt;=60,(E80))))</f>
        <v>0</v>
      </c>
    </row>
    <row r="81" spans="1:13" x14ac:dyDescent="0.25">
      <c r="I81" s="314" t="s">
        <v>539</v>
      </c>
      <c r="J81" s="314">
        <v>2026</v>
      </c>
      <c r="K81" s="316"/>
      <c r="L81" s="317">
        <f t="shared" si="7"/>
        <v>2026</v>
      </c>
      <c r="M81" s="318" t="b">
        <f>(IF(L81&lt;=40,(E79),IF(L81&lt;=60,(E80))))</f>
        <v>0</v>
      </c>
    </row>
    <row r="82" spans="1:13" x14ac:dyDescent="0.25">
      <c r="I82" s="314" t="s">
        <v>540</v>
      </c>
      <c r="J82" s="314">
        <v>2026</v>
      </c>
      <c r="K82" s="316"/>
      <c r="L82" s="317">
        <f t="shared" si="7"/>
        <v>2026</v>
      </c>
      <c r="M82" s="318" t="b">
        <f>(IF(L82&lt;=40,(E79),IF(L82&lt;=60,(E80))))</f>
        <v>0</v>
      </c>
    </row>
    <row r="83" spans="1:13" x14ac:dyDescent="0.25">
      <c r="I83" s="314" t="s">
        <v>541</v>
      </c>
      <c r="J83" s="314">
        <v>2026</v>
      </c>
      <c r="K83" s="316"/>
      <c r="L83" s="317">
        <f t="shared" si="7"/>
        <v>2026</v>
      </c>
      <c r="M83" s="318" t="b">
        <f>(IF(L83&lt;=40,(E79),IF(L83&lt;=60,(E80))))</f>
        <v>0</v>
      </c>
    </row>
    <row r="84" spans="1:13" ht="15.75" thickBot="1" x14ac:dyDescent="0.3">
      <c r="I84" s="314" t="s">
        <v>542</v>
      </c>
      <c r="J84" s="314">
        <v>2026</v>
      </c>
      <c r="K84" s="316"/>
      <c r="L84" s="317">
        <f t="shared" si="7"/>
        <v>2026</v>
      </c>
      <c r="M84" s="332" t="b">
        <f>(IF(L84&lt;=40,(E79),IF(L84&lt;=60,(E80))))</f>
        <v>0</v>
      </c>
    </row>
    <row r="85" spans="1:13" ht="15.75" thickBot="1" x14ac:dyDescent="0.3">
      <c r="M85" s="333">
        <f>SUM(M78:M84)</f>
        <v>0</v>
      </c>
    </row>
    <row r="87" spans="1:13" x14ac:dyDescent="0.25">
      <c r="B87" s="193" t="s">
        <v>544</v>
      </c>
      <c r="C87" s="334" t="s">
        <v>548</v>
      </c>
      <c r="I87" s="312" t="s">
        <v>519</v>
      </c>
      <c r="J87" s="184" t="s">
        <v>520</v>
      </c>
      <c r="K87" s="184" t="s">
        <v>521</v>
      </c>
      <c r="L87" s="184" t="s">
        <v>522</v>
      </c>
      <c r="M87" s="184" t="s">
        <v>523</v>
      </c>
    </row>
    <row r="88" spans="1:13" x14ac:dyDescent="0.25">
      <c r="A88" s="328" t="s">
        <v>524</v>
      </c>
      <c r="B88" s="335" t="s">
        <v>549</v>
      </c>
      <c r="C88" s="329" t="s">
        <v>526</v>
      </c>
      <c r="D88" s="335" t="s">
        <v>528</v>
      </c>
      <c r="E88" s="336" t="s">
        <v>526</v>
      </c>
      <c r="I88" s="314" t="s">
        <v>549</v>
      </c>
      <c r="J88" s="314">
        <v>2026</v>
      </c>
      <c r="K88" s="316"/>
      <c r="L88" s="317">
        <f t="shared" ref="L88:L94" si="8">J88-K88</f>
        <v>2026</v>
      </c>
      <c r="M88" s="318" t="b">
        <f>(IF(L88&lt;=40,(C89),IF(L88&lt;=60,(C90))))</f>
        <v>0</v>
      </c>
    </row>
    <row r="89" spans="1:13" x14ac:dyDescent="0.25">
      <c r="A89" s="184">
        <v>1</v>
      </c>
      <c r="B89" s="184" t="s">
        <v>550</v>
      </c>
      <c r="C89" s="319">
        <v>4000000</v>
      </c>
      <c r="D89" s="184" t="s">
        <v>531</v>
      </c>
      <c r="E89" s="319">
        <v>2500000</v>
      </c>
      <c r="I89" s="314" t="s">
        <v>535</v>
      </c>
      <c r="J89" s="314">
        <v>2026</v>
      </c>
      <c r="K89" s="316"/>
      <c r="L89" s="317">
        <f t="shared" si="8"/>
        <v>2026</v>
      </c>
      <c r="M89" s="318" t="b">
        <f>(IF(L89&lt;=40,(E89),IF(L89&lt;=60,(E90))))</f>
        <v>0</v>
      </c>
    </row>
    <row r="90" spans="1:13" x14ac:dyDescent="0.25">
      <c r="A90" s="184">
        <v>2</v>
      </c>
      <c r="B90" s="184" t="s">
        <v>551</v>
      </c>
      <c r="C90" s="319">
        <v>3500000</v>
      </c>
      <c r="D90" s="184" t="s">
        <v>534</v>
      </c>
      <c r="E90" s="319">
        <v>3000000</v>
      </c>
      <c r="I90" s="314" t="s">
        <v>537</v>
      </c>
      <c r="J90" s="314">
        <v>2026</v>
      </c>
      <c r="K90" s="316"/>
      <c r="L90" s="317">
        <f t="shared" si="8"/>
        <v>2026</v>
      </c>
      <c r="M90" s="318" t="b">
        <f>(IF(L90&lt;=40,(E89),IF(L90&lt;=60,(E90))))</f>
        <v>0</v>
      </c>
    </row>
    <row r="91" spans="1:13" x14ac:dyDescent="0.25">
      <c r="I91" s="314" t="s">
        <v>539</v>
      </c>
      <c r="J91" s="314">
        <v>2026</v>
      </c>
      <c r="K91" s="316"/>
      <c r="L91" s="317">
        <f t="shared" si="8"/>
        <v>2026</v>
      </c>
      <c r="M91" s="318" t="b">
        <f>(IF(L91&lt;=40,(E89),IF(L91&lt;=60,(E90))))</f>
        <v>0</v>
      </c>
    </row>
    <row r="92" spans="1:13" x14ac:dyDescent="0.25">
      <c r="I92" s="314" t="s">
        <v>540</v>
      </c>
      <c r="J92" s="314">
        <v>2026</v>
      </c>
      <c r="K92" s="316"/>
      <c r="L92" s="317">
        <f t="shared" si="8"/>
        <v>2026</v>
      </c>
      <c r="M92" s="318" t="b">
        <f>(IF(L92&lt;=40,(E89),IF(L92&lt;=60,(E90))))</f>
        <v>0</v>
      </c>
    </row>
    <row r="93" spans="1:13" x14ac:dyDescent="0.25">
      <c r="I93" s="314" t="s">
        <v>541</v>
      </c>
      <c r="J93" s="314">
        <v>2026</v>
      </c>
      <c r="K93" s="316"/>
      <c r="L93" s="317">
        <f t="shared" si="8"/>
        <v>2026</v>
      </c>
      <c r="M93" s="318" t="b">
        <f>(IF(L93&lt;=40,(E89),IF(L93&lt;=60,(E90))))</f>
        <v>0</v>
      </c>
    </row>
    <row r="94" spans="1:13" ht="15.75" thickBot="1" x14ac:dyDescent="0.3">
      <c r="I94" s="314" t="s">
        <v>542</v>
      </c>
      <c r="J94" s="314">
        <v>2026</v>
      </c>
      <c r="K94" s="316"/>
      <c r="L94" s="317">
        <f t="shared" si="8"/>
        <v>2026</v>
      </c>
      <c r="M94" s="332" t="b">
        <f>(IF(L94&lt;=40,(E89),IF(L94&lt;=60,(E90))))</f>
        <v>0</v>
      </c>
    </row>
    <row r="95" spans="1:13" ht="15.75" thickBot="1" x14ac:dyDescent="0.3">
      <c r="I95" s="304"/>
      <c r="J95" s="304"/>
      <c r="K95" s="304"/>
      <c r="L95" s="4"/>
      <c r="M95" s="333">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7" bestFit="1" customWidth="1"/>
    <col min="2" max="2" width="27.7109375" customWidth="1"/>
    <col min="3" max="4" width="12.7109375" customWidth="1"/>
    <col min="5" max="5" width="13.85546875" customWidth="1"/>
    <col min="6" max="6" width="15.140625" style="338" customWidth="1"/>
  </cols>
  <sheetData>
    <row r="1" spans="1:6" x14ac:dyDescent="0.25">
      <c r="A1" s="330" t="s">
        <v>552</v>
      </c>
      <c r="B1" s="193" t="s">
        <v>553</v>
      </c>
    </row>
    <row r="3" spans="1:6" s="309" customFormat="1" ht="15.75" x14ac:dyDescent="0.25">
      <c r="A3" s="339" t="s">
        <v>524</v>
      </c>
      <c r="B3" s="340" t="s">
        <v>554</v>
      </c>
      <c r="C3" s="523" t="s">
        <v>555</v>
      </c>
      <c r="D3" s="524"/>
      <c r="E3" s="525"/>
      <c r="F3" s="340" t="s">
        <v>556</v>
      </c>
    </row>
    <row r="4" spans="1:6" x14ac:dyDescent="0.25">
      <c r="A4" s="341">
        <v>1</v>
      </c>
      <c r="B4" s="184" t="s">
        <v>557</v>
      </c>
      <c r="C4" s="520" t="s">
        <v>558</v>
      </c>
      <c r="D4" s="521"/>
      <c r="E4" s="522"/>
      <c r="F4" s="342">
        <v>0.1</v>
      </c>
    </row>
    <row r="5" spans="1:6" x14ac:dyDescent="0.25">
      <c r="A5" s="341"/>
      <c r="B5" s="184"/>
      <c r="C5" s="520" t="s">
        <v>559</v>
      </c>
      <c r="D5" s="521"/>
      <c r="E5" s="522"/>
      <c r="F5" s="342">
        <v>0.08</v>
      </c>
    </row>
    <row r="6" spans="1:6" x14ac:dyDescent="0.25">
      <c r="A6" s="341"/>
      <c r="B6" s="184"/>
      <c r="C6" s="520" t="s">
        <v>560</v>
      </c>
      <c r="D6" s="521"/>
      <c r="E6" s="522"/>
      <c r="F6" s="342">
        <v>0.05</v>
      </c>
    </row>
    <row r="7" spans="1:6" x14ac:dyDescent="0.25">
      <c r="A7" s="341"/>
      <c r="B7" s="184"/>
      <c r="C7" s="520"/>
      <c r="D7" s="521"/>
      <c r="E7" s="522"/>
      <c r="F7" s="343"/>
    </row>
    <row r="8" spans="1:6" x14ac:dyDescent="0.25">
      <c r="A8" s="341">
        <v>2</v>
      </c>
      <c r="B8" s="184" t="s">
        <v>561</v>
      </c>
      <c r="C8" s="520" t="s">
        <v>562</v>
      </c>
      <c r="D8" s="521"/>
      <c r="E8" s="522"/>
      <c r="F8" s="342">
        <v>0.2</v>
      </c>
    </row>
    <row r="9" spans="1:6" x14ac:dyDescent="0.25">
      <c r="A9" s="341"/>
      <c r="B9" s="184"/>
      <c r="C9" s="520" t="s">
        <v>563</v>
      </c>
      <c r="D9" s="521"/>
      <c r="E9" s="522"/>
      <c r="F9" s="342">
        <v>0.17</v>
      </c>
    </row>
    <row r="10" spans="1:6" x14ac:dyDescent="0.25">
      <c r="A10" s="341"/>
      <c r="B10" s="184"/>
      <c r="C10" s="520" t="s">
        <v>560</v>
      </c>
      <c r="D10" s="521"/>
      <c r="E10" s="522"/>
      <c r="F10" s="342">
        <v>0.15</v>
      </c>
    </row>
    <row r="11" spans="1:6" x14ac:dyDescent="0.25">
      <c r="A11" s="341"/>
      <c r="B11" s="184"/>
      <c r="C11" s="520"/>
      <c r="D11" s="521"/>
      <c r="E11" s="522"/>
      <c r="F11" s="342"/>
    </row>
    <row r="12" spans="1:6" x14ac:dyDescent="0.25">
      <c r="A12" s="341"/>
      <c r="B12" s="184"/>
      <c r="C12" s="520"/>
      <c r="D12" s="521"/>
      <c r="E12" s="522"/>
      <c r="F12" s="343"/>
    </row>
    <row r="13" spans="1:6" x14ac:dyDescent="0.25">
      <c r="A13" s="341">
        <v>3</v>
      </c>
      <c r="B13" s="184" t="s">
        <v>357</v>
      </c>
      <c r="C13" s="520" t="s">
        <v>564</v>
      </c>
      <c r="D13" s="521"/>
      <c r="E13" s="522"/>
      <c r="F13" s="344">
        <v>300000</v>
      </c>
    </row>
    <row r="14" spans="1:6" x14ac:dyDescent="0.25">
      <c r="A14" s="341"/>
      <c r="B14" s="184"/>
      <c r="C14" s="520" t="s">
        <v>565</v>
      </c>
      <c r="D14" s="521"/>
      <c r="E14" s="522"/>
      <c r="F14" s="344">
        <v>350000</v>
      </c>
    </row>
    <row r="15" spans="1:6" x14ac:dyDescent="0.25">
      <c r="A15" s="341"/>
      <c r="B15" s="184"/>
      <c r="C15" s="520" t="s">
        <v>566</v>
      </c>
      <c r="D15" s="521"/>
      <c r="E15" s="522"/>
      <c r="F15" s="344">
        <v>400000</v>
      </c>
    </row>
    <row r="16" spans="1:6" ht="15.75" thickBot="1" x14ac:dyDescent="0.3">
      <c r="A16" s="341"/>
      <c r="B16" s="141"/>
      <c r="C16" s="526"/>
      <c r="D16" s="527"/>
      <c r="E16" s="528"/>
      <c r="F16" s="345"/>
    </row>
    <row r="17" spans="1:6" x14ac:dyDescent="0.25">
      <c r="A17" s="308"/>
      <c r="B17" s="529" t="s">
        <v>567</v>
      </c>
      <c r="C17" s="530"/>
      <c r="D17" s="530"/>
      <c r="E17" s="530"/>
      <c r="F17" s="531"/>
    </row>
    <row r="18" spans="1:6" x14ac:dyDescent="0.25">
      <c r="A18" s="308"/>
      <c r="B18" s="532" t="s">
        <v>568</v>
      </c>
      <c r="C18" s="534" t="s">
        <v>569</v>
      </c>
      <c r="D18" s="535"/>
      <c r="E18" s="535"/>
      <c r="F18" s="536"/>
    </row>
    <row r="19" spans="1:6" x14ac:dyDescent="0.25">
      <c r="A19" s="308"/>
      <c r="B19" s="533"/>
      <c r="C19" s="187" t="s">
        <v>570</v>
      </c>
      <c r="D19" s="187" t="s">
        <v>571</v>
      </c>
      <c r="E19" s="187" t="s">
        <v>572</v>
      </c>
      <c r="F19" s="346" t="s">
        <v>573</v>
      </c>
    </row>
    <row r="20" spans="1:6" x14ac:dyDescent="0.25">
      <c r="A20" s="308"/>
      <c r="B20" s="347" t="s">
        <v>564</v>
      </c>
      <c r="C20" s="187">
        <v>2</v>
      </c>
      <c r="D20" s="187">
        <v>2</v>
      </c>
      <c r="E20" s="187">
        <v>3</v>
      </c>
      <c r="F20" s="346">
        <v>3</v>
      </c>
    </row>
    <row r="21" spans="1:6" x14ac:dyDescent="0.25">
      <c r="A21" s="308"/>
      <c r="B21" s="347" t="s">
        <v>565</v>
      </c>
      <c r="C21" s="187">
        <v>2</v>
      </c>
      <c r="D21" s="187">
        <v>2</v>
      </c>
      <c r="E21" s="187">
        <v>3</v>
      </c>
      <c r="F21" s="346">
        <v>3</v>
      </c>
    </row>
    <row r="22" spans="1:6" ht="15.75" thickBot="1" x14ac:dyDescent="0.3">
      <c r="A22" s="308"/>
      <c r="B22" s="348" t="s">
        <v>566</v>
      </c>
      <c r="C22" s="349">
        <v>1</v>
      </c>
      <c r="D22" s="349">
        <v>1</v>
      </c>
      <c r="E22" s="349">
        <v>2</v>
      </c>
      <c r="F22" s="350">
        <v>2</v>
      </c>
    </row>
    <row r="23" spans="1:6" x14ac:dyDescent="0.25">
      <c r="A23" s="341"/>
      <c r="B23" s="351"/>
      <c r="C23" s="351"/>
      <c r="D23" s="351"/>
      <c r="E23" s="351"/>
      <c r="F23" s="352"/>
    </row>
    <row r="24" spans="1:6" x14ac:dyDescent="0.25">
      <c r="A24" s="341">
        <v>4</v>
      </c>
      <c r="B24" s="184" t="s">
        <v>574</v>
      </c>
      <c r="C24" s="520" t="s">
        <v>562</v>
      </c>
      <c r="D24" s="521"/>
      <c r="E24" s="522"/>
      <c r="F24" s="342">
        <v>0.1</v>
      </c>
    </row>
    <row r="25" spans="1:6" x14ac:dyDescent="0.25">
      <c r="A25" s="341"/>
      <c r="B25" s="184"/>
      <c r="C25" s="520" t="s">
        <v>563</v>
      </c>
      <c r="D25" s="521"/>
      <c r="E25" s="522"/>
      <c r="F25" s="342">
        <v>0.08</v>
      </c>
    </row>
    <row r="26" spans="1:6" x14ac:dyDescent="0.25">
      <c r="A26" s="341"/>
      <c r="B26" s="184"/>
      <c r="C26" s="520" t="s">
        <v>575</v>
      </c>
      <c r="D26" s="521"/>
      <c r="E26" s="522"/>
      <c r="F26" s="342">
        <v>0.05</v>
      </c>
    </row>
    <row r="27" spans="1:6" x14ac:dyDescent="0.25">
      <c r="A27" s="341"/>
      <c r="B27" s="184"/>
      <c r="C27" s="520"/>
      <c r="D27" s="521"/>
      <c r="E27" s="522"/>
      <c r="F27" s="343"/>
    </row>
    <row r="28" spans="1:6" x14ac:dyDescent="0.25">
      <c r="A28" s="341">
        <v>5</v>
      </c>
      <c r="B28" s="184" t="s">
        <v>576</v>
      </c>
      <c r="C28" s="520" t="s">
        <v>577</v>
      </c>
      <c r="D28" s="521"/>
      <c r="E28" s="522"/>
      <c r="F28" s="342">
        <v>0.3</v>
      </c>
    </row>
    <row r="29" spans="1:6" x14ac:dyDescent="0.25">
      <c r="A29" s="341"/>
      <c r="B29" s="184"/>
      <c r="C29" s="520"/>
      <c r="D29" s="521"/>
      <c r="E29" s="522"/>
      <c r="F29" s="343"/>
    </row>
    <row r="30" spans="1:6" x14ac:dyDescent="0.25">
      <c r="A30" s="341">
        <v>6</v>
      </c>
      <c r="B30" s="184" t="s">
        <v>578</v>
      </c>
      <c r="C30" s="520" t="s">
        <v>562</v>
      </c>
      <c r="D30" s="521"/>
      <c r="E30" s="522"/>
      <c r="F30" s="342">
        <v>0.35</v>
      </c>
    </row>
    <row r="31" spans="1:6" x14ac:dyDescent="0.25">
      <c r="A31" s="341"/>
      <c r="B31" s="184"/>
      <c r="C31" s="520" t="s">
        <v>563</v>
      </c>
      <c r="D31" s="521"/>
      <c r="E31" s="522"/>
      <c r="F31" s="342">
        <v>0.25</v>
      </c>
    </row>
    <row r="32" spans="1:6" x14ac:dyDescent="0.25">
      <c r="A32" s="341"/>
      <c r="B32" s="184"/>
      <c r="C32" s="520" t="s">
        <v>575</v>
      </c>
      <c r="D32" s="521"/>
      <c r="E32" s="522"/>
      <c r="F32" s="342">
        <v>0.2</v>
      </c>
    </row>
    <row r="33" spans="1:6" x14ac:dyDescent="0.25">
      <c r="A33" s="341"/>
      <c r="B33" s="184"/>
      <c r="C33" s="520"/>
      <c r="D33" s="521"/>
      <c r="E33" s="522"/>
      <c r="F33" s="343"/>
    </row>
    <row r="34" spans="1:6" x14ac:dyDescent="0.25">
      <c r="A34" s="341">
        <v>7</v>
      </c>
      <c r="B34" s="184" t="s">
        <v>579</v>
      </c>
      <c r="C34" s="520" t="s">
        <v>580</v>
      </c>
      <c r="D34" s="521"/>
      <c r="E34" s="522"/>
      <c r="F34" s="342">
        <v>0.15</v>
      </c>
    </row>
    <row r="35" spans="1:6" x14ac:dyDescent="0.25">
      <c r="A35" s="341"/>
      <c r="B35" s="184"/>
      <c r="C35" s="520"/>
      <c r="D35" s="521"/>
      <c r="E35" s="522"/>
      <c r="F35" s="343"/>
    </row>
    <row r="36" spans="1:6" x14ac:dyDescent="0.25">
      <c r="A36" s="341">
        <v>8</v>
      </c>
      <c r="B36" s="184" t="s">
        <v>581</v>
      </c>
      <c r="C36" s="520" t="s">
        <v>582</v>
      </c>
      <c r="D36" s="521"/>
      <c r="E36" s="522"/>
      <c r="F36" s="353">
        <v>350000</v>
      </c>
    </row>
    <row r="37" spans="1:6" x14ac:dyDescent="0.25">
      <c r="A37" s="341"/>
      <c r="B37" s="184"/>
      <c r="C37" s="520" t="s">
        <v>583</v>
      </c>
      <c r="D37" s="521"/>
      <c r="E37" s="522"/>
      <c r="F37" s="353">
        <v>200000</v>
      </c>
    </row>
    <row r="38" spans="1:6" x14ac:dyDescent="0.25">
      <c r="A38" s="341"/>
      <c r="B38" s="184"/>
      <c r="C38" s="520" t="s">
        <v>584</v>
      </c>
      <c r="D38" s="521"/>
      <c r="E38" s="522"/>
      <c r="F38" s="353">
        <v>200000</v>
      </c>
    </row>
    <row r="39" spans="1:6" x14ac:dyDescent="0.25">
      <c r="A39" s="341"/>
      <c r="B39" s="184"/>
      <c r="C39" s="520" t="s">
        <v>585</v>
      </c>
      <c r="D39" s="521"/>
      <c r="E39" s="522"/>
      <c r="F39" s="353">
        <v>200000</v>
      </c>
    </row>
    <row r="40" spans="1:6" x14ac:dyDescent="0.25">
      <c r="A40" s="341"/>
      <c r="B40" s="184"/>
      <c r="C40" s="520" t="s">
        <v>586</v>
      </c>
      <c r="D40" s="521"/>
      <c r="E40" s="522"/>
      <c r="F40" s="353">
        <v>200000</v>
      </c>
    </row>
    <row r="41" spans="1:6" x14ac:dyDescent="0.25">
      <c r="A41" s="341"/>
      <c r="B41" s="184"/>
      <c r="C41" s="520" t="s">
        <v>587</v>
      </c>
      <c r="D41" s="521"/>
      <c r="E41" s="522"/>
      <c r="F41" s="353">
        <v>150000</v>
      </c>
    </row>
    <row r="42" spans="1:6" x14ac:dyDescent="0.25">
      <c r="A42" s="341"/>
      <c r="B42" s="184"/>
      <c r="C42" s="520" t="s">
        <v>588</v>
      </c>
      <c r="D42" s="521"/>
      <c r="E42" s="522"/>
      <c r="F42" s="353">
        <v>250000</v>
      </c>
    </row>
    <row r="43" spans="1:6" x14ac:dyDescent="0.25">
      <c r="A43" s="341"/>
      <c r="B43" s="184"/>
      <c r="C43" s="520" t="s">
        <v>589</v>
      </c>
      <c r="D43" s="521"/>
      <c r="E43" s="522"/>
      <c r="F43" s="353">
        <v>200000</v>
      </c>
    </row>
    <row r="44" spans="1:6" x14ac:dyDescent="0.25">
      <c r="A44" s="341"/>
      <c r="B44" s="184"/>
      <c r="C44" s="520"/>
      <c r="D44" s="521"/>
      <c r="E44" s="522"/>
      <c r="F44" s="353"/>
    </row>
    <row r="45" spans="1:6" x14ac:dyDescent="0.25">
      <c r="A45" s="341">
        <v>9</v>
      </c>
      <c r="B45" s="184" t="s">
        <v>590</v>
      </c>
      <c r="C45" s="520" t="s">
        <v>591</v>
      </c>
      <c r="D45" s="521"/>
      <c r="E45" s="522"/>
      <c r="F45" s="353">
        <v>500000</v>
      </c>
    </row>
    <row r="46" spans="1:6" x14ac:dyDescent="0.25">
      <c r="A46" s="341"/>
      <c r="B46" s="184"/>
      <c r="C46" s="520" t="s">
        <v>592</v>
      </c>
      <c r="D46" s="521"/>
      <c r="E46" s="522"/>
      <c r="F46" s="353">
        <v>700000</v>
      </c>
    </row>
    <row r="47" spans="1:6" x14ac:dyDescent="0.25">
      <c r="A47" s="341"/>
      <c r="B47" s="184"/>
      <c r="C47" s="537" t="s">
        <v>593</v>
      </c>
      <c r="D47" s="537"/>
      <c r="E47" s="537"/>
      <c r="F47" s="353">
        <v>1200000</v>
      </c>
    </row>
    <row r="48" spans="1:6" s="322" customFormat="1" x14ac:dyDescent="0.25">
      <c r="A48" s="354"/>
      <c r="C48" s="538"/>
      <c r="D48" s="538"/>
      <c r="E48" s="538"/>
      <c r="F48" s="355"/>
    </row>
    <row r="49" spans="1:6" s="322" customFormat="1" x14ac:dyDescent="0.25">
      <c r="A49" s="354"/>
      <c r="C49" s="356"/>
      <c r="D49" s="356"/>
      <c r="E49" s="356"/>
      <c r="F49" s="355"/>
    </row>
    <row r="50" spans="1:6" s="322" customFormat="1" x14ac:dyDescent="0.25">
      <c r="A50" s="354"/>
      <c r="C50" s="356"/>
      <c r="D50" s="356"/>
      <c r="E50" s="356"/>
      <c r="F50" s="355"/>
    </row>
    <row r="51" spans="1:6" s="322" customFormat="1" x14ac:dyDescent="0.25">
      <c r="A51" s="354"/>
      <c r="C51" s="356"/>
      <c r="D51" s="356"/>
      <c r="E51" s="356"/>
      <c r="F51" s="355"/>
    </row>
    <row r="52" spans="1:6" s="309" customFormat="1" ht="15.75" x14ac:dyDescent="0.25">
      <c r="A52" s="339" t="s">
        <v>524</v>
      </c>
      <c r="B52" s="340" t="s">
        <v>554</v>
      </c>
      <c r="C52" s="523" t="s">
        <v>555</v>
      </c>
      <c r="D52" s="524"/>
      <c r="E52" s="525"/>
      <c r="F52" s="340" t="s">
        <v>556</v>
      </c>
    </row>
    <row r="53" spans="1:6" x14ac:dyDescent="0.25">
      <c r="A53" s="341">
        <v>10</v>
      </c>
      <c r="B53" s="184" t="s">
        <v>594</v>
      </c>
      <c r="C53" s="537" t="s">
        <v>595</v>
      </c>
      <c r="D53" s="537"/>
      <c r="E53" s="537"/>
      <c r="F53" s="353">
        <v>6000000</v>
      </c>
    </row>
    <row r="54" spans="1:6" x14ac:dyDescent="0.25">
      <c r="A54" s="341"/>
      <c r="B54" s="184"/>
      <c r="C54" s="520" t="s">
        <v>596</v>
      </c>
      <c r="D54" s="521"/>
      <c r="E54" s="522"/>
      <c r="F54" s="353">
        <v>9000000</v>
      </c>
    </row>
    <row r="55" spans="1:6" x14ac:dyDescent="0.25">
      <c r="A55" s="341"/>
      <c r="B55" s="184"/>
      <c r="C55" s="520" t="s">
        <v>597</v>
      </c>
      <c r="D55" s="521"/>
      <c r="E55" s="522"/>
      <c r="F55" s="353">
        <v>12000000</v>
      </c>
    </row>
    <row r="56" spans="1:6" x14ac:dyDescent="0.25">
      <c r="A56" s="341"/>
      <c r="B56" s="184"/>
      <c r="C56" s="520" t="s">
        <v>598</v>
      </c>
      <c r="D56" s="521"/>
      <c r="E56" s="522"/>
      <c r="F56" s="353">
        <v>15000000</v>
      </c>
    </row>
    <row r="57" spans="1:6" x14ac:dyDescent="0.25">
      <c r="A57" s="341"/>
      <c r="B57" s="184"/>
      <c r="C57" s="520" t="s">
        <v>599</v>
      </c>
      <c r="D57" s="521"/>
      <c r="E57" s="522"/>
      <c r="F57" s="353">
        <v>18000000</v>
      </c>
    </row>
    <row r="58" spans="1:6" x14ac:dyDescent="0.25">
      <c r="A58" s="341"/>
      <c r="B58" s="184"/>
      <c r="C58" s="520"/>
      <c r="D58" s="521"/>
      <c r="E58" s="522"/>
      <c r="F58" s="343"/>
    </row>
    <row r="59" spans="1:6" x14ac:dyDescent="0.25">
      <c r="A59" s="341">
        <v>11</v>
      </c>
      <c r="B59" s="184" t="s">
        <v>600</v>
      </c>
      <c r="C59" s="520" t="s">
        <v>601</v>
      </c>
      <c r="D59" s="521"/>
      <c r="E59" s="522"/>
      <c r="F59" s="342">
        <v>0.25</v>
      </c>
    </row>
    <row r="60" spans="1:6" x14ac:dyDescent="0.25">
      <c r="A60" s="341"/>
      <c r="B60" s="184"/>
      <c r="C60" s="520" t="s">
        <v>602</v>
      </c>
      <c r="D60" s="521"/>
      <c r="E60" s="522"/>
      <c r="F60" s="342">
        <v>0.2</v>
      </c>
    </row>
    <row r="61" spans="1:6" x14ac:dyDescent="0.25">
      <c r="A61" s="341"/>
      <c r="B61" s="184"/>
      <c r="C61" s="520"/>
      <c r="D61" s="521"/>
      <c r="E61" s="522"/>
      <c r="F61" s="343"/>
    </row>
    <row r="62" spans="1:6" x14ac:dyDescent="0.25">
      <c r="A62" s="341">
        <v>12</v>
      </c>
      <c r="B62" s="184" t="s">
        <v>603</v>
      </c>
      <c r="C62" s="520" t="s">
        <v>604</v>
      </c>
      <c r="D62" s="521"/>
      <c r="E62" s="522"/>
      <c r="F62" s="343" t="s">
        <v>605</v>
      </c>
    </row>
    <row r="63" spans="1:6" x14ac:dyDescent="0.25">
      <c r="A63" s="341"/>
      <c r="B63" s="184"/>
      <c r="C63" s="520" t="s">
        <v>606</v>
      </c>
      <c r="D63" s="521"/>
      <c r="E63" s="522"/>
      <c r="F63" s="343" t="s">
        <v>607</v>
      </c>
    </row>
    <row r="64" spans="1:6" x14ac:dyDescent="0.25">
      <c r="A64" s="341"/>
      <c r="B64" s="184"/>
      <c r="C64" s="520" t="s">
        <v>608</v>
      </c>
      <c r="D64" s="521"/>
      <c r="E64" s="522"/>
      <c r="F64" s="343" t="s">
        <v>607</v>
      </c>
    </row>
    <row r="65" spans="1:6" x14ac:dyDescent="0.25">
      <c r="A65" s="341"/>
      <c r="B65" s="184"/>
      <c r="C65" s="520" t="s">
        <v>609</v>
      </c>
      <c r="D65" s="521"/>
      <c r="E65" s="522"/>
      <c r="F65" s="343" t="s">
        <v>607</v>
      </c>
    </row>
    <row r="66" spans="1:6" x14ac:dyDescent="0.25">
      <c r="A66" s="341"/>
      <c r="B66" s="184"/>
      <c r="C66" s="520" t="s">
        <v>610</v>
      </c>
      <c r="D66" s="521"/>
      <c r="E66" s="522"/>
      <c r="F66" s="343" t="s">
        <v>607</v>
      </c>
    </row>
    <row r="67" spans="1:6" x14ac:dyDescent="0.25">
      <c r="A67" s="341"/>
      <c r="B67" s="184"/>
      <c r="C67" s="520"/>
      <c r="D67" s="521"/>
      <c r="E67" s="522"/>
      <c r="F67" s="343"/>
    </row>
    <row r="68" spans="1:6" x14ac:dyDescent="0.25">
      <c r="A68" s="341">
        <v>13</v>
      </c>
      <c r="B68" s="184" t="s">
        <v>611</v>
      </c>
      <c r="C68" s="520" t="s">
        <v>612</v>
      </c>
      <c r="D68" s="521"/>
      <c r="E68" s="522"/>
      <c r="F68" s="343" t="s">
        <v>613</v>
      </c>
    </row>
    <row r="69" spans="1:6" x14ac:dyDescent="0.25">
      <c r="A69" s="341"/>
      <c r="B69" s="184"/>
      <c r="C69" s="520" t="s">
        <v>614</v>
      </c>
      <c r="D69" s="521"/>
      <c r="E69" s="522"/>
      <c r="F69" s="343" t="s">
        <v>615</v>
      </c>
    </row>
    <row r="70" spans="1:6" x14ac:dyDescent="0.25">
      <c r="A70" s="341"/>
      <c r="B70" s="184"/>
      <c r="C70" s="520" t="s">
        <v>616</v>
      </c>
      <c r="D70" s="521"/>
      <c r="E70" s="522"/>
      <c r="F70" s="343" t="s">
        <v>615</v>
      </c>
    </row>
    <row r="71" spans="1:6" x14ac:dyDescent="0.25">
      <c r="A71" s="341"/>
      <c r="B71" s="184"/>
      <c r="C71" s="520" t="s">
        <v>617</v>
      </c>
      <c r="D71" s="521"/>
      <c r="E71" s="522"/>
      <c r="F71" s="343" t="s">
        <v>618</v>
      </c>
    </row>
    <row r="72" spans="1:6" x14ac:dyDescent="0.25">
      <c r="A72" s="341"/>
      <c r="B72" s="184"/>
      <c r="C72" s="520"/>
      <c r="D72" s="521"/>
      <c r="E72" s="522"/>
      <c r="F72" s="343"/>
    </row>
    <row r="73" spans="1:6" x14ac:dyDescent="0.25">
      <c r="A73" s="341">
        <v>14</v>
      </c>
      <c r="B73" s="184" t="s">
        <v>619</v>
      </c>
      <c r="C73" s="520" t="s">
        <v>620</v>
      </c>
      <c r="D73" s="521"/>
      <c r="E73" s="522"/>
      <c r="F73" s="343" t="s">
        <v>605</v>
      </c>
    </row>
    <row r="74" spans="1:6" x14ac:dyDescent="0.25">
      <c r="A74" s="341"/>
      <c r="B74" s="184"/>
      <c r="C74" s="520" t="s">
        <v>621</v>
      </c>
      <c r="D74" s="521"/>
      <c r="E74" s="522"/>
      <c r="F74" s="343" t="s">
        <v>622</v>
      </c>
    </row>
    <row r="75" spans="1:6" x14ac:dyDescent="0.25">
      <c r="A75" s="341"/>
      <c r="B75" s="184"/>
      <c r="C75" s="520" t="s">
        <v>623</v>
      </c>
      <c r="D75" s="521"/>
      <c r="E75" s="522"/>
      <c r="F75" s="343" t="s">
        <v>624</v>
      </c>
    </row>
    <row r="76" spans="1:6" x14ac:dyDescent="0.25">
      <c r="A76" s="341"/>
      <c r="B76" s="184"/>
      <c r="C76" s="537"/>
      <c r="D76" s="537"/>
      <c r="E76" s="537"/>
      <c r="F76" s="343"/>
    </row>
    <row r="77" spans="1:6" x14ac:dyDescent="0.25">
      <c r="A77" s="341">
        <v>15</v>
      </c>
      <c r="B77" s="184" t="s">
        <v>625</v>
      </c>
      <c r="C77" s="537" t="s">
        <v>626</v>
      </c>
      <c r="D77" s="537"/>
      <c r="E77" s="537"/>
      <c r="F77" s="343" t="s">
        <v>627</v>
      </c>
    </row>
    <row r="78" spans="1:6" x14ac:dyDescent="0.25">
      <c r="A78" s="341"/>
      <c r="B78" s="184"/>
      <c r="C78" s="537" t="s">
        <v>628</v>
      </c>
      <c r="D78" s="537"/>
      <c r="E78" s="537"/>
      <c r="F78" s="343" t="s">
        <v>629</v>
      </c>
    </row>
    <row r="79" spans="1:6" x14ac:dyDescent="0.25">
      <c r="A79" s="341"/>
      <c r="B79" s="184"/>
      <c r="C79" s="537"/>
      <c r="D79" s="537"/>
      <c r="E79" s="537"/>
      <c r="F79" s="343"/>
    </row>
    <row r="80" spans="1:6" x14ac:dyDescent="0.25">
      <c r="A80" s="341">
        <v>16</v>
      </c>
      <c r="B80" s="184" t="s">
        <v>630</v>
      </c>
      <c r="C80" s="537" t="s">
        <v>631</v>
      </c>
      <c r="D80" s="537"/>
      <c r="E80" s="537"/>
      <c r="F80" s="343" t="s">
        <v>632</v>
      </c>
    </row>
    <row r="81" spans="1:6" x14ac:dyDescent="0.25">
      <c r="A81" s="341"/>
      <c r="B81" s="184"/>
      <c r="C81" s="537"/>
      <c r="D81" s="537"/>
      <c r="E81" s="537"/>
      <c r="F81" s="343"/>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39" t="s">
        <v>510</v>
      </c>
      <c r="B2" s="539"/>
      <c r="C2" s="539"/>
      <c r="D2" s="539"/>
      <c r="E2" s="539"/>
      <c r="F2" s="539"/>
      <c r="G2" s="539"/>
      <c r="H2" s="539"/>
      <c r="I2" s="539"/>
      <c r="J2" s="539"/>
    </row>
    <row r="4" spans="1:10" x14ac:dyDescent="0.25">
      <c r="A4" s="502" t="s">
        <v>42</v>
      </c>
      <c r="B4" s="503"/>
      <c r="C4" s="503"/>
      <c r="D4" s="503"/>
      <c r="E4" s="503"/>
      <c r="F4" s="503"/>
      <c r="G4" s="503"/>
      <c r="H4" s="503"/>
      <c r="I4" s="503"/>
      <c r="J4" s="504"/>
    </row>
    <row r="5" spans="1:10" x14ac:dyDescent="0.25">
      <c r="A5" s="481" t="s">
        <v>22</v>
      </c>
      <c r="B5" s="482"/>
      <c r="C5" s="483"/>
      <c r="D5" s="484" t="s">
        <v>21</v>
      </c>
      <c r="E5" s="485"/>
      <c r="F5" s="484" t="s">
        <v>17</v>
      </c>
      <c r="G5" s="485"/>
      <c r="H5" s="486" t="s">
        <v>18</v>
      </c>
      <c r="I5" s="486"/>
      <c r="J5" s="485"/>
    </row>
    <row r="6" spans="1:10" ht="15.75" x14ac:dyDescent="0.25">
      <c r="A6" s="540" t="s">
        <v>513</v>
      </c>
      <c r="B6" s="541"/>
      <c r="C6" s="542"/>
      <c r="D6" s="477" t="s">
        <v>225</v>
      </c>
      <c r="E6" s="477"/>
      <c r="F6" s="478">
        <v>5300000</v>
      </c>
      <c r="G6" s="480"/>
      <c r="H6" s="479"/>
      <c r="I6" s="479"/>
      <c r="J6" s="480"/>
    </row>
    <row r="7" spans="1:10" ht="15.75" x14ac:dyDescent="0.25">
      <c r="A7" s="540" t="s">
        <v>513</v>
      </c>
      <c r="B7" s="541"/>
      <c r="C7" s="542"/>
      <c r="D7" s="477" t="s">
        <v>225</v>
      </c>
      <c r="E7" s="477"/>
      <c r="F7" s="478">
        <v>500000</v>
      </c>
      <c r="G7" s="480"/>
      <c r="H7" s="479"/>
      <c r="I7" s="479"/>
      <c r="J7" s="480"/>
    </row>
    <row r="8" spans="1:10" ht="15.75" x14ac:dyDescent="0.25">
      <c r="A8" s="540" t="s">
        <v>505</v>
      </c>
      <c r="B8" s="541"/>
      <c r="C8" s="542"/>
      <c r="D8" s="477" t="s">
        <v>225</v>
      </c>
      <c r="E8" s="477"/>
      <c r="F8" s="478">
        <v>8000000</v>
      </c>
      <c r="G8" s="480"/>
      <c r="H8" s="479"/>
      <c r="I8" s="479"/>
      <c r="J8" s="480"/>
    </row>
    <row r="9" spans="1:10" ht="15.75" x14ac:dyDescent="0.25">
      <c r="A9" s="540" t="s">
        <v>506</v>
      </c>
      <c r="B9" s="541"/>
      <c r="C9" s="542"/>
      <c r="D9" s="477" t="s">
        <v>225</v>
      </c>
      <c r="E9" s="477"/>
      <c r="F9" s="478">
        <v>19959588</v>
      </c>
      <c r="G9" s="480"/>
      <c r="H9" s="479"/>
      <c r="I9" s="479"/>
      <c r="J9" s="480"/>
    </row>
    <row r="10" spans="1:10" x14ac:dyDescent="0.25">
      <c r="A10" s="543" t="s">
        <v>500</v>
      </c>
      <c r="B10" s="544"/>
      <c r="C10" s="545"/>
      <c r="D10" s="477" t="s">
        <v>225</v>
      </c>
      <c r="E10" s="477"/>
      <c r="F10" s="478">
        <v>155795</v>
      </c>
      <c r="G10" s="480"/>
      <c r="H10" s="479"/>
      <c r="I10" s="479"/>
      <c r="J10" s="480"/>
    </row>
    <row r="11" spans="1:10" x14ac:dyDescent="0.25">
      <c r="A11" s="546" t="s">
        <v>508</v>
      </c>
      <c r="B11" s="547"/>
      <c r="C11" s="548"/>
      <c r="D11" s="477" t="s">
        <v>225</v>
      </c>
      <c r="E11" s="477"/>
      <c r="F11" s="478">
        <v>595534</v>
      </c>
      <c r="G11" s="480"/>
      <c r="H11" s="479"/>
      <c r="I11" s="479"/>
      <c r="J11" s="480"/>
    </row>
    <row r="12" spans="1:10" x14ac:dyDescent="0.25">
      <c r="A12" s="543" t="s">
        <v>503</v>
      </c>
      <c r="B12" s="544"/>
      <c r="C12" s="545"/>
      <c r="D12" s="477" t="s">
        <v>225</v>
      </c>
      <c r="E12" s="477"/>
      <c r="F12" s="478">
        <v>8700000</v>
      </c>
      <c r="G12" s="480"/>
      <c r="H12" s="479"/>
      <c r="I12" s="479"/>
      <c r="J12" s="480"/>
    </row>
    <row r="13" spans="1:10" ht="15.75" x14ac:dyDescent="0.25">
      <c r="A13" s="540" t="s">
        <v>495</v>
      </c>
      <c r="B13" s="541"/>
      <c r="C13" s="542"/>
      <c r="D13" s="477" t="s">
        <v>225</v>
      </c>
      <c r="E13" s="477"/>
      <c r="F13" s="478">
        <v>7300000</v>
      </c>
      <c r="G13" s="480"/>
      <c r="H13" s="479"/>
      <c r="I13" s="479"/>
      <c r="J13" s="480"/>
    </row>
    <row r="14" spans="1:10" ht="15.75" x14ac:dyDescent="0.25">
      <c r="A14" s="540" t="s">
        <v>496</v>
      </c>
      <c r="B14" s="541"/>
      <c r="C14" s="542"/>
      <c r="D14" s="477" t="s">
        <v>225</v>
      </c>
      <c r="E14" s="477"/>
      <c r="F14" s="478">
        <v>6494167</v>
      </c>
      <c r="G14" s="480"/>
      <c r="H14" s="479"/>
      <c r="I14" s="479"/>
      <c r="J14" s="480"/>
    </row>
    <row r="15" spans="1:10" x14ac:dyDescent="0.25">
      <c r="A15" s="543" t="s">
        <v>509</v>
      </c>
      <c r="B15" s="544"/>
      <c r="C15" s="545"/>
      <c r="D15" s="477" t="s">
        <v>225</v>
      </c>
      <c r="E15" s="477"/>
      <c r="F15" s="478">
        <v>437</v>
      </c>
      <c r="G15" s="480"/>
      <c r="H15" s="479"/>
      <c r="I15" s="479"/>
      <c r="J15" s="480"/>
    </row>
    <row r="16" spans="1:10" s="301" customFormat="1" ht="15.75" x14ac:dyDescent="0.25">
      <c r="A16" s="540" t="s">
        <v>498</v>
      </c>
      <c r="B16" s="541"/>
      <c r="C16" s="542"/>
      <c r="D16" s="477" t="s">
        <v>214</v>
      </c>
      <c r="E16" s="477"/>
      <c r="F16" s="478">
        <v>80000000</v>
      </c>
      <c r="G16" s="480"/>
      <c r="H16" s="479">
        <v>3088900</v>
      </c>
      <c r="I16" s="479"/>
      <c r="J16" s="480"/>
    </row>
    <row r="17" spans="1:10" ht="15.75" x14ac:dyDescent="0.25">
      <c r="A17" s="540" t="s">
        <v>501</v>
      </c>
      <c r="B17" s="541"/>
      <c r="C17" s="542"/>
      <c r="D17" s="477" t="s">
        <v>225</v>
      </c>
      <c r="E17" s="477"/>
      <c r="F17" s="478">
        <v>135073</v>
      </c>
      <c r="G17" s="480"/>
      <c r="H17" s="479"/>
      <c r="I17" s="479"/>
      <c r="J17" s="480"/>
    </row>
    <row r="18" spans="1:10" ht="15.75" x14ac:dyDescent="0.25">
      <c r="A18" s="540" t="s">
        <v>497</v>
      </c>
      <c r="B18" s="541"/>
      <c r="C18" s="542"/>
      <c r="D18" s="477" t="s">
        <v>225</v>
      </c>
      <c r="E18" s="477"/>
      <c r="F18" s="478">
        <v>37596000</v>
      </c>
      <c r="G18" s="480"/>
      <c r="H18" s="479"/>
      <c r="I18" s="479"/>
      <c r="J18" s="480"/>
    </row>
    <row r="19" spans="1:10" ht="15.75" x14ac:dyDescent="0.25">
      <c r="A19" s="540" t="s">
        <v>499</v>
      </c>
      <c r="B19" s="541"/>
      <c r="C19" s="542"/>
      <c r="D19" s="477" t="s">
        <v>225</v>
      </c>
      <c r="E19" s="477"/>
      <c r="F19" s="478">
        <v>7226094</v>
      </c>
      <c r="G19" s="480"/>
      <c r="H19" s="479"/>
      <c r="I19" s="479"/>
      <c r="J19" s="480"/>
    </row>
    <row r="20" spans="1:10" x14ac:dyDescent="0.25">
      <c r="A20" s="543" t="s">
        <v>504</v>
      </c>
      <c r="B20" s="544"/>
      <c r="C20" s="545"/>
      <c r="D20" s="477" t="s">
        <v>225</v>
      </c>
      <c r="E20" s="477"/>
      <c r="F20" s="478">
        <v>5617868</v>
      </c>
      <c r="G20" s="480"/>
      <c r="H20" s="479"/>
      <c r="I20" s="479"/>
      <c r="J20" s="480"/>
    </row>
    <row r="21" spans="1:10" ht="15.75" x14ac:dyDescent="0.25">
      <c r="A21" s="540" t="s">
        <v>502</v>
      </c>
      <c r="B21" s="541"/>
      <c r="C21" s="542"/>
      <c r="D21" s="477" t="s">
        <v>225</v>
      </c>
      <c r="E21" s="477"/>
      <c r="F21" s="478">
        <v>8670000</v>
      </c>
      <c r="G21" s="480"/>
      <c r="H21" s="479"/>
      <c r="I21" s="479"/>
      <c r="J21" s="480"/>
    </row>
    <row r="22" spans="1:10" ht="15.75" x14ac:dyDescent="0.25">
      <c r="A22" s="540" t="s">
        <v>507</v>
      </c>
      <c r="B22" s="541"/>
      <c r="C22" s="542"/>
      <c r="D22" s="477" t="s">
        <v>225</v>
      </c>
      <c r="E22" s="477"/>
      <c r="F22" s="478">
        <v>9000000</v>
      </c>
      <c r="G22" s="480"/>
      <c r="H22" s="479"/>
      <c r="I22" s="479"/>
      <c r="J22" s="480"/>
    </row>
    <row r="23" spans="1:10" x14ac:dyDescent="0.25">
      <c r="A23" s="379" t="s">
        <v>20</v>
      </c>
      <c r="B23" s="379"/>
      <c r="C23" s="379"/>
      <c r="D23" s="379"/>
      <c r="E23" s="379"/>
      <c r="F23" s="381">
        <f>SUM(F6:G22)-F16</f>
        <v>125250556</v>
      </c>
      <c r="G23" s="383"/>
      <c r="H23" s="381"/>
      <c r="I23" s="382"/>
      <c r="J23" s="383"/>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473</v>
      </c>
      <c r="C3" s="449"/>
      <c r="D3" s="449"/>
      <c r="E3" s="449"/>
      <c r="F3" s="449"/>
      <c r="G3" s="449"/>
      <c r="H3" s="449"/>
      <c r="I3" s="449"/>
      <c r="J3" s="449"/>
      <c r="K3" s="449"/>
      <c r="L3" s="449"/>
      <c r="M3" s="449"/>
      <c r="N3" s="449"/>
    </row>
    <row r="4" spans="2:14" ht="15" customHeight="1" x14ac:dyDescent="0.25">
      <c r="B4" s="450" t="s">
        <v>474</v>
      </c>
      <c r="C4" s="451"/>
      <c r="D4" s="451"/>
      <c r="E4" s="451"/>
      <c r="F4" s="451"/>
      <c r="G4" s="451"/>
      <c r="H4" s="451"/>
      <c r="I4" s="451"/>
      <c r="J4" s="451"/>
      <c r="K4" s="451"/>
      <c r="L4" s="451"/>
      <c r="M4" s="451"/>
      <c r="N4" s="452"/>
    </row>
    <row r="5" spans="2:14" x14ac:dyDescent="0.25">
      <c r="B5" s="453" t="s">
        <v>183</v>
      </c>
      <c r="C5" s="453"/>
      <c r="D5" s="453"/>
      <c r="E5" s="453"/>
      <c r="F5" s="453"/>
      <c r="G5" s="453"/>
      <c r="H5" s="453"/>
      <c r="I5" s="453"/>
      <c r="J5" s="453"/>
      <c r="K5" s="453"/>
      <c r="L5" s="453"/>
      <c r="M5" s="453"/>
      <c r="N5" s="453"/>
    </row>
    <row r="6" spans="2:14" x14ac:dyDescent="0.25">
      <c r="B6" s="453" t="s">
        <v>426</v>
      </c>
      <c r="C6" s="453"/>
      <c r="D6" s="453"/>
      <c r="E6" s="453"/>
      <c r="F6" s="453"/>
      <c r="G6" s="453"/>
      <c r="H6" s="453"/>
      <c r="I6" s="453"/>
      <c r="J6" s="453"/>
      <c r="K6" s="453"/>
      <c r="L6" s="453"/>
      <c r="M6" s="453"/>
      <c r="N6" s="45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475</v>
      </c>
      <c r="F18" s="459"/>
      <c r="G18" s="459"/>
      <c r="H18" s="460"/>
      <c r="I18" s="461" t="s">
        <v>5</v>
      </c>
      <c r="J18" s="462"/>
      <c r="K18" s="463"/>
      <c r="L18" s="461" t="s">
        <v>5</v>
      </c>
      <c r="M18" s="462"/>
      <c r="N18" s="463"/>
    </row>
    <row r="19" spans="2:14" x14ac:dyDescent="0.25">
      <c r="B19" s="455" t="s">
        <v>198</v>
      </c>
      <c r="C19" s="456"/>
      <c r="D19" s="457"/>
      <c r="E19" s="458" t="s">
        <v>352</v>
      </c>
      <c r="F19" s="459"/>
      <c r="G19" s="459"/>
      <c r="H19" s="460"/>
      <c r="I19" s="461"/>
      <c r="J19" s="462"/>
      <c r="K19" s="463"/>
      <c r="L19" s="461" t="s">
        <v>5</v>
      </c>
      <c r="M19" s="462"/>
      <c r="N19" s="463"/>
    </row>
    <row r="20" spans="2:14" x14ac:dyDescent="0.25">
      <c r="B20" s="455" t="s">
        <v>70</v>
      </c>
      <c r="C20" s="456"/>
      <c r="D20" s="457"/>
      <c r="E20" s="458" t="s">
        <v>476</v>
      </c>
      <c r="F20" s="459"/>
      <c r="G20" s="459"/>
      <c r="H20" s="460"/>
      <c r="I20" s="461" t="s">
        <v>477</v>
      </c>
      <c r="J20" s="462"/>
      <c r="K20" s="463"/>
      <c r="L20" s="461" t="s">
        <v>184</v>
      </c>
      <c r="M20" s="462"/>
      <c r="N20" s="463"/>
    </row>
    <row r="21" spans="2:14" x14ac:dyDescent="0.25">
      <c r="B21" s="455" t="s">
        <v>424</v>
      </c>
      <c r="C21" s="456"/>
      <c r="D21" s="457"/>
      <c r="E21" s="458" t="s">
        <v>478</v>
      </c>
      <c r="F21" s="459"/>
      <c r="G21" s="459"/>
      <c r="H21" s="460"/>
      <c r="I21" s="461" t="s">
        <v>369</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5" t="s">
        <v>91</v>
      </c>
      <c r="C44" s="506"/>
      <c r="D44" s="506"/>
      <c r="E44" s="506"/>
      <c r="F44" s="506"/>
      <c r="G44" s="506"/>
      <c r="H44" s="506"/>
      <c r="I44" s="506"/>
      <c r="J44" s="506"/>
      <c r="K44" s="506"/>
      <c r="L44" s="506"/>
      <c r="M44" s="506"/>
      <c r="N44" s="507"/>
    </row>
    <row r="45" spans="2:14" x14ac:dyDescent="0.25">
      <c r="B45" s="490" t="s">
        <v>479</v>
      </c>
      <c r="C45" s="491"/>
      <c r="D45" s="491"/>
      <c r="E45" s="491"/>
      <c r="F45" s="491"/>
      <c r="G45" s="491"/>
      <c r="H45" s="491"/>
      <c r="I45" s="491"/>
      <c r="J45" s="491"/>
      <c r="K45" s="491"/>
      <c r="L45" s="491"/>
      <c r="M45" s="491"/>
      <c r="N45" s="492"/>
    </row>
    <row r="46" spans="2:14" ht="11.25" customHeight="1" x14ac:dyDescent="0.25">
      <c r="B46" s="493"/>
      <c r="C46" s="494"/>
      <c r="D46" s="494"/>
      <c r="E46" s="494"/>
      <c r="F46" s="494"/>
      <c r="G46" s="494"/>
      <c r="H46" s="494"/>
      <c r="I46" s="494"/>
      <c r="J46" s="494"/>
      <c r="K46" s="494"/>
      <c r="L46" s="494"/>
      <c r="M46" s="494"/>
      <c r="N46" s="495"/>
    </row>
    <row r="47" spans="2:14" ht="11.25" hidden="1" customHeight="1" x14ac:dyDescent="0.25">
      <c r="B47" s="493"/>
      <c r="C47" s="494"/>
      <c r="D47" s="494"/>
      <c r="E47" s="494"/>
      <c r="F47" s="494"/>
      <c r="G47" s="494"/>
      <c r="H47" s="494"/>
      <c r="I47" s="494"/>
      <c r="J47" s="494"/>
      <c r="K47" s="494"/>
      <c r="L47" s="494"/>
      <c r="M47" s="494"/>
      <c r="N47" s="495"/>
    </row>
    <row r="48" spans="2:14" ht="6.75" hidden="1" customHeight="1" x14ac:dyDescent="0.25">
      <c r="B48" s="493"/>
      <c r="C48" s="494"/>
      <c r="D48" s="494"/>
      <c r="E48" s="494"/>
      <c r="F48" s="494"/>
      <c r="G48" s="494"/>
      <c r="H48" s="494"/>
      <c r="I48" s="494"/>
      <c r="J48" s="494"/>
      <c r="K48" s="494"/>
      <c r="L48" s="494"/>
      <c r="M48" s="494"/>
      <c r="N48" s="495"/>
    </row>
    <row r="49" spans="2:14" hidden="1" x14ac:dyDescent="0.25">
      <c r="B49" s="493"/>
      <c r="C49" s="494"/>
      <c r="D49" s="494"/>
      <c r="E49" s="494"/>
      <c r="F49" s="494"/>
      <c r="G49" s="494"/>
      <c r="H49" s="494"/>
      <c r="I49" s="494"/>
      <c r="J49" s="494"/>
      <c r="K49" s="494"/>
      <c r="L49" s="494"/>
      <c r="M49" s="494"/>
      <c r="N49" s="495"/>
    </row>
    <row r="50" spans="2:14" ht="1.5" customHeight="1" x14ac:dyDescent="0.25">
      <c r="B50" s="493"/>
      <c r="C50" s="494"/>
      <c r="D50" s="494"/>
      <c r="E50" s="494"/>
      <c r="F50" s="494"/>
      <c r="G50" s="494"/>
      <c r="H50" s="494"/>
      <c r="I50" s="494"/>
      <c r="J50" s="494"/>
      <c r="K50" s="494"/>
      <c r="L50" s="494"/>
      <c r="M50" s="494"/>
      <c r="N50" s="495"/>
    </row>
    <row r="51" spans="2:14" ht="1.5" customHeight="1" thickBot="1" x14ac:dyDescent="0.3">
      <c r="B51" s="496"/>
      <c r="C51" s="497"/>
      <c r="D51" s="497"/>
      <c r="E51" s="497"/>
      <c r="F51" s="497"/>
      <c r="G51" s="497"/>
      <c r="H51" s="497"/>
      <c r="I51" s="497"/>
      <c r="J51" s="497"/>
      <c r="K51" s="497"/>
      <c r="L51" s="497"/>
      <c r="M51" s="497"/>
      <c r="N51" s="498"/>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5" t="s">
        <v>91</v>
      </c>
      <c r="C63" s="506"/>
      <c r="D63" s="506"/>
      <c r="E63" s="506"/>
      <c r="F63" s="506"/>
      <c r="G63" s="506"/>
      <c r="H63" s="506"/>
      <c r="I63" s="506"/>
      <c r="J63" s="506"/>
      <c r="K63" s="506"/>
      <c r="L63" s="506"/>
      <c r="M63" s="506"/>
      <c r="N63" s="507"/>
    </row>
    <row r="64" spans="2:14" x14ac:dyDescent="0.25">
      <c r="B64" s="490" t="s">
        <v>492</v>
      </c>
      <c r="C64" s="491"/>
      <c r="D64" s="491"/>
      <c r="E64" s="491"/>
      <c r="F64" s="491"/>
      <c r="G64" s="491"/>
      <c r="H64" s="491"/>
      <c r="I64" s="491"/>
      <c r="J64" s="491"/>
      <c r="K64" s="491"/>
      <c r="L64" s="491"/>
      <c r="M64" s="491"/>
      <c r="N64" s="492"/>
    </row>
    <row r="65" spans="2:14" x14ac:dyDescent="0.25">
      <c r="B65" s="493"/>
      <c r="C65" s="494"/>
      <c r="D65" s="494"/>
      <c r="E65" s="494"/>
      <c r="F65" s="494"/>
      <c r="G65" s="494"/>
      <c r="H65" s="494"/>
      <c r="I65" s="494"/>
      <c r="J65" s="494"/>
      <c r="K65" s="494"/>
      <c r="L65" s="494"/>
      <c r="M65" s="494"/>
      <c r="N65" s="495"/>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ht="3" customHeight="1" x14ac:dyDescent="0.25">
      <c r="B68" s="493"/>
      <c r="C68" s="494"/>
      <c r="D68" s="494"/>
      <c r="E68" s="494"/>
      <c r="F68" s="494"/>
      <c r="G68" s="494"/>
      <c r="H68" s="494"/>
      <c r="I68" s="494"/>
      <c r="J68" s="494"/>
      <c r="K68" s="494"/>
      <c r="L68" s="494"/>
      <c r="M68" s="494"/>
      <c r="N68" s="495"/>
    </row>
    <row r="69" spans="2:14" ht="13.5" customHeight="1" x14ac:dyDescent="0.25">
      <c r="B69" s="493"/>
      <c r="C69" s="494"/>
      <c r="D69" s="494"/>
      <c r="E69" s="494"/>
      <c r="F69" s="494"/>
      <c r="G69" s="494"/>
      <c r="H69" s="494"/>
      <c r="I69" s="494"/>
      <c r="J69" s="494"/>
      <c r="K69" s="494"/>
      <c r="L69" s="494"/>
      <c r="M69" s="494"/>
      <c r="N69" s="495"/>
    </row>
    <row r="70" spans="2:14" hidden="1" x14ac:dyDescent="0.25">
      <c r="B70" s="493"/>
      <c r="C70" s="494"/>
      <c r="D70" s="494"/>
      <c r="E70" s="494"/>
      <c r="F70" s="494"/>
      <c r="G70" s="494"/>
      <c r="H70" s="494"/>
      <c r="I70" s="494"/>
      <c r="J70" s="494"/>
      <c r="K70" s="494"/>
      <c r="L70" s="494"/>
      <c r="M70" s="494"/>
      <c r="N70" s="495"/>
    </row>
    <row r="71" spans="2:14" ht="57" customHeight="1" thickBot="1" x14ac:dyDescent="0.3">
      <c r="B71" s="496"/>
      <c r="C71" s="497"/>
      <c r="D71" s="497"/>
      <c r="E71" s="497"/>
      <c r="F71" s="497"/>
      <c r="G71" s="497"/>
      <c r="H71" s="497"/>
      <c r="I71" s="497"/>
      <c r="J71" s="497"/>
      <c r="K71" s="497"/>
      <c r="L71" s="497"/>
      <c r="M71" s="497"/>
      <c r="N71" s="498"/>
    </row>
    <row r="72" spans="2:14" ht="5.25" customHeight="1" x14ac:dyDescent="0.25"/>
    <row r="73" spans="2:14" ht="16.5" thickBot="1" x14ac:dyDescent="0.3">
      <c r="B73" s="99" t="s">
        <v>107</v>
      </c>
      <c r="C73" s="100"/>
      <c r="D73" s="100"/>
      <c r="E73" s="23"/>
      <c r="F73" s="23"/>
      <c r="G73" s="23"/>
      <c r="H73" s="23"/>
    </row>
    <row r="74" spans="2:14" ht="15.75" thickBot="1" x14ac:dyDescent="0.3">
      <c r="B74" s="499" t="s">
        <v>91</v>
      </c>
      <c r="C74" s="500"/>
      <c r="D74" s="500"/>
      <c r="E74" s="500"/>
      <c r="F74" s="500"/>
      <c r="G74" s="500"/>
      <c r="H74" s="500"/>
      <c r="I74" s="500"/>
      <c r="J74" s="500"/>
      <c r="K74" s="500"/>
      <c r="L74" s="500"/>
      <c r="M74" s="500"/>
      <c r="N74" s="501"/>
    </row>
    <row r="75" spans="2:14" x14ac:dyDescent="0.25">
      <c r="B75" s="490" t="s">
        <v>480</v>
      </c>
      <c r="C75" s="491"/>
      <c r="D75" s="491"/>
      <c r="E75" s="491"/>
      <c r="F75" s="491"/>
      <c r="G75" s="491"/>
      <c r="H75" s="491"/>
      <c r="I75" s="491"/>
      <c r="J75" s="491"/>
      <c r="K75" s="491"/>
      <c r="L75" s="491"/>
      <c r="M75" s="491"/>
      <c r="N75" s="492"/>
    </row>
    <row r="76" spans="2:14" ht="19.5" customHeight="1" x14ac:dyDescent="0.25">
      <c r="B76" s="493"/>
      <c r="C76" s="494"/>
      <c r="D76" s="494"/>
      <c r="E76" s="494"/>
      <c r="F76" s="494"/>
      <c r="G76" s="494"/>
      <c r="H76" s="494"/>
      <c r="I76" s="494"/>
      <c r="J76" s="494"/>
      <c r="K76" s="494"/>
      <c r="L76" s="494"/>
      <c r="M76" s="494"/>
      <c r="N76" s="495"/>
    </row>
    <row r="77" spans="2:14" ht="3" customHeight="1" thickBot="1" x14ac:dyDescent="0.3">
      <c r="B77" s="496"/>
      <c r="C77" s="497"/>
      <c r="D77" s="497"/>
      <c r="E77" s="497"/>
      <c r="F77" s="497"/>
      <c r="G77" s="497"/>
      <c r="H77" s="497"/>
      <c r="I77" s="497"/>
      <c r="J77" s="497"/>
      <c r="K77" s="497"/>
      <c r="L77" s="497"/>
      <c r="M77" s="497"/>
      <c r="N77" s="498"/>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2" t="s">
        <v>42</v>
      </c>
      <c r="C88" s="503"/>
      <c r="D88" s="503"/>
      <c r="E88" s="503"/>
      <c r="F88" s="503"/>
      <c r="G88" s="503"/>
      <c r="H88" s="503"/>
      <c r="I88" s="503"/>
      <c r="J88" s="503"/>
      <c r="K88" s="503"/>
      <c r="L88" s="503"/>
      <c r="M88" s="503"/>
      <c r="N88" s="504"/>
    </row>
    <row r="89" spans="1:14" x14ac:dyDescent="0.25">
      <c r="A89" s="32"/>
      <c r="B89" s="481" t="s">
        <v>22</v>
      </c>
      <c r="C89" s="482"/>
      <c r="D89" s="483"/>
      <c r="E89" s="484" t="s">
        <v>21</v>
      </c>
      <c r="F89" s="485"/>
      <c r="G89" s="51" t="s">
        <v>35</v>
      </c>
      <c r="H89" s="484" t="s">
        <v>54</v>
      </c>
      <c r="I89" s="486"/>
      <c r="J89" s="486"/>
      <c r="K89" s="485"/>
      <c r="L89" s="486" t="s">
        <v>18</v>
      </c>
      <c r="M89" s="486"/>
      <c r="N89" s="485"/>
    </row>
    <row r="90" spans="1:14" s="284" customFormat="1" ht="15" customHeight="1" x14ac:dyDescent="0.25">
      <c r="B90" s="474" t="s">
        <v>489</v>
      </c>
      <c r="C90" s="475"/>
      <c r="D90" s="476"/>
      <c r="E90" s="477" t="s">
        <v>286</v>
      </c>
      <c r="F90" s="477"/>
      <c r="G90" s="210" t="s">
        <v>215</v>
      </c>
      <c r="H90" s="478">
        <v>49781433</v>
      </c>
      <c r="I90" s="479"/>
      <c r="J90" s="479"/>
      <c r="K90" s="480"/>
      <c r="L90" s="479">
        <v>5300000</v>
      </c>
      <c r="M90" s="479"/>
      <c r="N90" s="480"/>
    </row>
    <row r="91" spans="1:14" ht="15" customHeight="1" x14ac:dyDescent="0.25">
      <c r="B91" s="474" t="s">
        <v>490</v>
      </c>
      <c r="C91" s="475"/>
      <c r="D91" s="476"/>
      <c r="E91" s="477" t="s">
        <v>214</v>
      </c>
      <c r="F91" s="477"/>
      <c r="G91" s="210" t="s">
        <v>215</v>
      </c>
      <c r="H91" s="478">
        <v>19120297</v>
      </c>
      <c r="I91" s="479"/>
      <c r="J91" s="479"/>
      <c r="K91" s="480"/>
      <c r="L91" s="479">
        <v>19616700</v>
      </c>
      <c r="M91" s="479"/>
      <c r="N91" s="480"/>
    </row>
    <row r="92" spans="1:14" ht="15" customHeight="1" x14ac:dyDescent="0.25">
      <c r="B92" s="474" t="s">
        <v>314</v>
      </c>
      <c r="C92" s="475"/>
      <c r="D92" s="476"/>
      <c r="E92" s="477" t="s">
        <v>214</v>
      </c>
      <c r="F92" s="477"/>
      <c r="G92" s="210" t="s">
        <v>215</v>
      </c>
      <c r="H92" s="478">
        <v>18115375</v>
      </c>
      <c r="I92" s="479"/>
      <c r="J92" s="479"/>
      <c r="K92" s="480"/>
      <c r="L92" s="479">
        <v>9291700</v>
      </c>
      <c r="M92" s="479"/>
      <c r="N92" s="480"/>
    </row>
    <row r="93" spans="1:14" ht="15" customHeight="1" x14ac:dyDescent="0.25">
      <c r="B93" s="474"/>
      <c r="C93" s="475"/>
      <c r="D93" s="476"/>
      <c r="E93" s="477"/>
      <c r="F93" s="477"/>
      <c r="G93" s="210"/>
      <c r="H93" s="478"/>
      <c r="I93" s="479"/>
      <c r="J93" s="479"/>
      <c r="K93" s="480"/>
      <c r="L93" s="479"/>
      <c r="M93" s="479"/>
      <c r="N93" s="480"/>
    </row>
    <row r="94" spans="1:14" ht="12.75" customHeight="1" x14ac:dyDescent="0.25">
      <c r="B94" s="379" t="s">
        <v>20</v>
      </c>
      <c r="C94" s="379"/>
      <c r="D94" s="379"/>
      <c r="E94" s="379"/>
      <c r="F94" s="379"/>
      <c r="G94" s="380"/>
      <c r="H94" s="381">
        <f>SUM(H90:K93)-H92</f>
        <v>68901730</v>
      </c>
      <c r="I94" s="382"/>
      <c r="J94" s="382"/>
      <c r="K94" s="383"/>
      <c r="L94" s="381">
        <f>SUM(L90:N93)-L92</f>
        <v>24916700</v>
      </c>
      <c r="M94" s="382"/>
      <c r="N94" s="383"/>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77"/>
      <c r="L97" s="377"/>
      <c r="M97" s="377"/>
      <c r="N97" s="377"/>
      <c r="O97" s="1"/>
    </row>
    <row r="98" spans="2:15" x14ac:dyDescent="0.25">
      <c r="B98" s="273" t="s">
        <v>481</v>
      </c>
      <c r="C98" s="274"/>
      <c r="D98" s="274"/>
      <c r="E98" s="274" t="s">
        <v>491</v>
      </c>
      <c r="F98" s="275"/>
      <c r="G98" s="1"/>
      <c r="H98" s="1"/>
      <c r="I98" s="1"/>
      <c r="J98" s="1"/>
      <c r="K98" s="377">
        <v>1560000000</v>
      </c>
      <c r="L98" s="377"/>
      <c r="M98" s="377"/>
      <c r="N98" s="377"/>
      <c r="O98" s="1"/>
    </row>
    <row r="99" spans="2:15" ht="15" customHeight="1" x14ac:dyDescent="0.25">
      <c r="B99" s="4" t="s">
        <v>3</v>
      </c>
      <c r="F99" s="7"/>
      <c r="K99" s="388">
        <v>5</v>
      </c>
      <c r="L99" s="388"/>
      <c r="M99" s="388"/>
      <c r="N99" s="268" t="s">
        <v>2</v>
      </c>
      <c r="O99" s="1"/>
    </row>
    <row r="100" spans="2:15" x14ac:dyDescent="0.25">
      <c r="B100" s="43" t="s">
        <v>16</v>
      </c>
      <c r="F100" s="5"/>
      <c r="G100" s="1"/>
      <c r="H100" s="1"/>
      <c r="I100" s="1"/>
      <c r="J100" s="1"/>
      <c r="K100" s="378">
        <f>K98*95%</f>
        <v>1482000000</v>
      </c>
      <c r="L100" s="378"/>
      <c r="M100" s="378"/>
      <c r="N100" s="378"/>
      <c r="O100" s="1"/>
    </row>
    <row r="101" spans="2:15" ht="15" customHeight="1" x14ac:dyDescent="0.25">
      <c r="B101" s="9" t="s">
        <v>195</v>
      </c>
      <c r="K101" s="387">
        <f>K98*K99/100</f>
        <v>78000000</v>
      </c>
      <c r="L101" s="387"/>
      <c r="M101" s="387"/>
      <c r="N101" s="387"/>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76">
        <f>K101</f>
        <v>78000000</v>
      </c>
      <c r="L103" s="376"/>
      <c r="M103" s="376"/>
      <c r="N103" s="376"/>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77">
        <v>20000000</v>
      </c>
      <c r="L106" s="377"/>
      <c r="M106" s="377"/>
      <c r="N106" s="377"/>
    </row>
    <row r="107" spans="2:15" ht="3.75" customHeight="1" x14ac:dyDescent="0.25">
      <c r="C107" s="8"/>
      <c r="D107" s="8"/>
      <c r="E107" s="8"/>
      <c r="K107" s="377"/>
      <c r="L107" s="377"/>
      <c r="M107" s="377"/>
      <c r="N107" s="377"/>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389">
        <f>K106</f>
        <v>20000000</v>
      </c>
      <c r="L109" s="389"/>
      <c r="M109" s="389"/>
      <c r="N109" s="389"/>
    </row>
    <row r="110" spans="2:15" ht="2.25" customHeight="1" x14ac:dyDescent="0.25">
      <c r="B110" s="9"/>
      <c r="C110" s="26"/>
      <c r="D110" s="26"/>
      <c r="E110" s="26"/>
      <c r="F110" s="5"/>
      <c r="K110" s="45"/>
      <c r="L110" s="45"/>
      <c r="M110" s="45"/>
      <c r="N110" s="45"/>
    </row>
    <row r="111" spans="2:15" x14ac:dyDescent="0.25">
      <c r="B111" s="4" t="s">
        <v>4</v>
      </c>
      <c r="C111" s="8"/>
      <c r="D111" s="8"/>
      <c r="E111" s="8"/>
      <c r="K111" s="377">
        <v>5000000</v>
      </c>
      <c r="L111" s="377"/>
      <c r="M111" s="377"/>
      <c r="N111" s="377"/>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392">
        <f>K103-K109-K111</f>
        <v>53000000</v>
      </c>
      <c r="L113" s="392"/>
      <c r="M113" s="392"/>
      <c r="N113" s="393"/>
    </row>
    <row r="114" spans="2:14" ht="22.5" customHeight="1" x14ac:dyDescent="0.25">
      <c r="B114" s="8"/>
      <c r="C114" s="8"/>
      <c r="D114" s="8"/>
      <c r="E114" s="8"/>
      <c r="J114" s="27"/>
      <c r="K114" s="268"/>
      <c r="L114" s="268"/>
      <c r="M114" s="268"/>
      <c r="N114" s="268"/>
    </row>
    <row r="115" spans="2:14" customFormat="1" x14ac:dyDescent="0.25">
      <c r="B115" s="394" t="s">
        <v>37</v>
      </c>
      <c r="C115" s="395"/>
      <c r="D115" s="395"/>
      <c r="E115" s="395"/>
      <c r="F115" s="395"/>
      <c r="G115" s="395"/>
      <c r="H115" s="395"/>
      <c r="I115" s="395"/>
      <c r="J115" s="395"/>
      <c r="K115" s="395"/>
      <c r="L115" s="395"/>
      <c r="M115" s="395"/>
      <c r="N115" s="396"/>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397">
        <f>K113</f>
        <v>53000000</v>
      </c>
      <c r="D117" s="398"/>
      <c r="E117" s="398"/>
      <c r="F117" s="398"/>
      <c r="G117" s="399" t="s">
        <v>11</v>
      </c>
      <c r="H117" s="399">
        <v>1</v>
      </c>
      <c r="I117" s="412">
        <f>C117/C118*H117</f>
        <v>1.5436878216623091</v>
      </c>
      <c r="J117" s="413"/>
      <c r="K117" s="1"/>
      <c r="L117" s="1"/>
      <c r="M117" s="1"/>
      <c r="N117" s="6"/>
    </row>
    <row r="118" spans="2:14" customFormat="1" x14ac:dyDescent="0.25">
      <c r="B118" s="31"/>
      <c r="C118" s="416">
        <f>L94+K122</f>
        <v>34333366.666666664</v>
      </c>
      <c r="D118" s="417"/>
      <c r="E118" s="417"/>
      <c r="F118" s="417"/>
      <c r="G118" s="399"/>
      <c r="H118" s="399"/>
      <c r="I118" s="414"/>
      <c r="J118" s="415"/>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390" t="s">
        <v>10</v>
      </c>
      <c r="K121" s="390"/>
      <c r="L121" s="390"/>
      <c r="M121" s="390"/>
      <c r="N121" s="390"/>
    </row>
    <row r="122" spans="2:14" ht="16.5" thickBot="1" x14ac:dyDescent="0.3">
      <c r="B122" s="9" t="s">
        <v>17</v>
      </c>
      <c r="C122" s="1"/>
      <c r="D122" s="1"/>
      <c r="E122" s="418">
        <v>100000000</v>
      </c>
      <c r="F122" s="418"/>
      <c r="G122" s="418"/>
      <c r="H122" s="1"/>
      <c r="I122" s="9"/>
      <c r="J122" s="243" t="s">
        <v>26</v>
      </c>
      <c r="K122" s="420">
        <f>(((((E123*(E124/12))*E122)/100)+E122)/E124)</f>
        <v>9416666.666666666</v>
      </c>
      <c r="L122" s="420"/>
      <c r="M122" s="420"/>
      <c r="N122" s="421"/>
    </row>
    <row r="123" spans="2:14" ht="18.75" x14ac:dyDescent="0.25">
      <c r="B123" s="9" t="s">
        <v>1</v>
      </c>
      <c r="C123" s="268"/>
      <c r="D123" s="268"/>
      <c r="E123" s="216">
        <v>13</v>
      </c>
      <c r="F123" s="241">
        <v>13</v>
      </c>
      <c r="G123" s="173">
        <v>14</v>
      </c>
      <c r="H123" s="173">
        <v>0</v>
      </c>
      <c r="I123" s="12" t="s">
        <v>2</v>
      </c>
      <c r="J123" s="242" t="s">
        <v>24</v>
      </c>
      <c r="K123" s="549">
        <f>(((((F123*(F124/12))*E122)/100)+E122)/F124)</f>
        <v>5250000</v>
      </c>
      <c r="L123" s="549"/>
      <c r="M123" s="549"/>
      <c r="N123" s="549"/>
    </row>
    <row r="124" spans="2:14" ht="15" customHeight="1" thickBot="1" x14ac:dyDescent="0.3">
      <c r="B124" s="9" t="s">
        <v>9</v>
      </c>
      <c r="C124" s="268"/>
      <c r="D124" s="268"/>
      <c r="E124" s="159">
        <v>12</v>
      </c>
      <c r="F124" s="174">
        <v>24</v>
      </c>
      <c r="G124" s="174">
        <v>36</v>
      </c>
      <c r="H124" s="174">
        <v>48</v>
      </c>
      <c r="I124" s="36"/>
      <c r="J124" s="171" t="s">
        <v>25</v>
      </c>
      <c r="K124" s="550">
        <f>(((((G123*(G124/12))*E122)/100)+E122)/G124)</f>
        <v>3944444.4444444445</v>
      </c>
      <c r="L124" s="550"/>
      <c r="M124" s="550"/>
      <c r="N124" s="550"/>
    </row>
    <row r="125" spans="2:14" x14ac:dyDescent="0.25">
      <c r="B125" s="9"/>
      <c r="C125" s="268"/>
      <c r="D125" s="268"/>
      <c r="E125" s="13"/>
      <c r="F125" s="13"/>
      <c r="G125" s="13"/>
      <c r="H125" s="9"/>
      <c r="I125" s="9"/>
      <c r="J125" s="171" t="s">
        <v>190</v>
      </c>
      <c r="K125" s="551">
        <f>(((((H123*(H124/12))*E122)/100)+E122)/H124)</f>
        <v>2083333.3333333333</v>
      </c>
      <c r="L125" s="551"/>
      <c r="M125" s="551"/>
      <c r="N125" s="551"/>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77">
        <v>140000000</v>
      </c>
      <c r="F127" s="377"/>
      <c r="G127" s="377"/>
      <c r="H127" s="9"/>
      <c r="I127" s="9"/>
      <c r="J127" s="262" t="s">
        <v>311</v>
      </c>
      <c r="K127" s="262"/>
      <c r="L127" s="262"/>
      <c r="M127" s="262"/>
      <c r="N127" s="262"/>
    </row>
    <row r="128" spans="2:14" ht="15" customHeight="1" x14ac:dyDescent="0.25">
      <c r="B128" s="9" t="s">
        <v>7</v>
      </c>
      <c r="C128" s="268"/>
      <c r="D128" s="268"/>
      <c r="E128" s="552">
        <v>80</v>
      </c>
      <c r="F128" s="552"/>
      <c r="G128" s="18" t="s">
        <v>2</v>
      </c>
      <c r="H128" s="9"/>
      <c r="I128" s="9"/>
      <c r="J128" s="262" t="s">
        <v>340</v>
      </c>
      <c r="K128" s="262"/>
      <c r="L128" s="262"/>
      <c r="M128" s="262"/>
      <c r="N128" s="262"/>
    </row>
    <row r="129" spans="2:15" ht="18.75" customHeight="1" x14ac:dyDescent="0.25">
      <c r="B129" s="9" t="s">
        <v>8</v>
      </c>
      <c r="C129" s="268"/>
      <c r="D129" s="268"/>
      <c r="E129" s="377">
        <f>E127*E128/100</f>
        <v>112000000</v>
      </c>
      <c r="F129" s="377"/>
      <c r="G129" s="377"/>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84" t="s">
        <v>473</v>
      </c>
      <c r="H133" s="385"/>
      <c r="I133" s="385"/>
      <c r="J133" s="385"/>
      <c r="K133" s="385"/>
      <c r="L133" s="385"/>
      <c r="M133" s="385"/>
      <c r="N133" s="385"/>
      <c r="O133" s="386"/>
    </row>
    <row r="134" spans="2:15" ht="16.5" thickBot="1" x14ac:dyDescent="0.3">
      <c r="B134" s="279" t="s">
        <v>49</v>
      </c>
      <c r="C134" s="276"/>
      <c r="D134" s="280"/>
      <c r="E134" s="276"/>
      <c r="F134" s="274"/>
      <c r="G134" s="384" t="s">
        <v>472</v>
      </c>
      <c r="H134" s="385"/>
      <c r="I134" s="385"/>
      <c r="J134" s="385"/>
      <c r="K134" s="385"/>
      <c r="L134" s="385"/>
      <c r="M134" s="385"/>
      <c r="N134" s="385"/>
      <c r="O134" s="386"/>
    </row>
    <row r="135" spans="2:15" ht="16.5" thickBot="1" x14ac:dyDescent="0.3">
      <c r="B135" s="279" t="s">
        <v>51</v>
      </c>
      <c r="C135" s="276"/>
      <c r="D135" s="280"/>
      <c r="E135" s="276"/>
      <c r="F135" s="274"/>
      <c r="G135" s="384" t="s">
        <v>483</v>
      </c>
      <c r="H135" s="385"/>
      <c r="I135" s="385"/>
      <c r="J135" s="385"/>
      <c r="K135" s="385"/>
      <c r="L135" s="385"/>
      <c r="M135" s="385"/>
      <c r="N135" s="385"/>
      <c r="O135" s="386"/>
    </row>
    <row r="136" spans="2:15" ht="16.5" thickBot="1" x14ac:dyDescent="0.3">
      <c r="B136" s="279" t="s">
        <v>50</v>
      </c>
      <c r="C136" s="276"/>
      <c r="D136" s="280"/>
      <c r="E136" s="276"/>
      <c r="F136" s="274"/>
      <c r="G136" s="384">
        <v>2015</v>
      </c>
      <c r="H136" s="385"/>
      <c r="I136" s="385"/>
      <c r="J136" s="385"/>
      <c r="K136" s="385"/>
      <c r="L136" s="385"/>
      <c r="M136" s="385"/>
      <c r="N136" s="385"/>
      <c r="O136" s="386"/>
    </row>
    <row r="137" spans="2:15" ht="16.5" thickBot="1" x14ac:dyDescent="0.3">
      <c r="B137" s="279" t="s">
        <v>48</v>
      </c>
      <c r="C137" s="276"/>
      <c r="D137" s="280"/>
      <c r="E137" s="276"/>
      <c r="F137" s="274"/>
      <c r="G137" s="384" t="s">
        <v>220</v>
      </c>
      <c r="H137" s="385"/>
      <c r="I137" s="385"/>
      <c r="J137" s="385"/>
      <c r="K137" s="385"/>
      <c r="L137" s="385"/>
      <c r="M137" s="385"/>
      <c r="N137" s="385"/>
      <c r="O137" s="386"/>
    </row>
    <row r="138" spans="2:15" ht="16.5" thickBot="1" x14ac:dyDescent="0.3">
      <c r="B138" s="279" t="s">
        <v>53</v>
      </c>
      <c r="C138" s="276"/>
      <c r="D138" s="280"/>
      <c r="E138" s="276"/>
      <c r="F138" s="274"/>
      <c r="G138" s="384" t="s">
        <v>484</v>
      </c>
      <c r="H138" s="385"/>
      <c r="I138" s="385"/>
      <c r="J138" s="385"/>
      <c r="K138" s="385"/>
      <c r="L138" s="385"/>
      <c r="M138" s="385"/>
      <c r="N138" s="385"/>
      <c r="O138" s="386"/>
    </row>
    <row r="139" spans="2:15" ht="16.5" thickBot="1" x14ac:dyDescent="0.3">
      <c r="B139" s="279" t="s">
        <v>46</v>
      </c>
      <c r="C139" s="276"/>
      <c r="D139" s="280"/>
      <c r="E139" s="276"/>
      <c r="F139" s="274"/>
      <c r="G139" s="384" t="s">
        <v>485</v>
      </c>
      <c r="H139" s="385"/>
      <c r="I139" s="385"/>
      <c r="J139" s="385"/>
      <c r="K139" s="385"/>
      <c r="L139" s="385"/>
      <c r="M139" s="385"/>
      <c r="N139" s="385"/>
      <c r="O139" s="386"/>
    </row>
    <row r="140" spans="2:15" ht="16.5" thickBot="1" x14ac:dyDescent="0.3">
      <c r="B140" s="279" t="s">
        <v>52</v>
      </c>
      <c r="C140" s="276"/>
      <c r="D140" s="280"/>
      <c r="E140" s="276"/>
      <c r="F140" s="274"/>
      <c r="G140" s="384" t="s">
        <v>425</v>
      </c>
      <c r="H140" s="385"/>
      <c r="I140" s="385"/>
      <c r="J140" s="385"/>
      <c r="K140" s="385"/>
      <c r="L140" s="385"/>
      <c r="M140" s="385"/>
      <c r="N140" s="385"/>
      <c r="O140" s="386"/>
    </row>
    <row r="141" spans="2:15" ht="16.5" thickBot="1" x14ac:dyDescent="0.3">
      <c r="B141" s="57" t="s">
        <v>180</v>
      </c>
      <c r="C141" s="8"/>
      <c r="D141" s="5"/>
      <c r="E141" s="8"/>
      <c r="G141" s="409">
        <f>E127</f>
        <v>140000000</v>
      </c>
      <c r="H141" s="410"/>
      <c r="I141" s="410"/>
      <c r="J141" s="410"/>
      <c r="K141" s="410"/>
      <c r="L141" s="410"/>
      <c r="M141" s="410"/>
      <c r="N141" s="410"/>
      <c r="O141" s="411"/>
    </row>
    <row r="142" spans="2:15" ht="16.5" thickBot="1" x14ac:dyDescent="0.3">
      <c r="B142" s="57" t="s">
        <v>191</v>
      </c>
      <c r="C142" s="8"/>
      <c r="D142" s="5"/>
      <c r="E142" s="8"/>
      <c r="G142" s="221" t="s">
        <v>445</v>
      </c>
      <c r="H142" s="407" t="s">
        <v>2</v>
      </c>
      <c r="I142" s="407"/>
      <c r="J142" s="407"/>
      <c r="K142" s="407"/>
      <c r="L142" s="407"/>
      <c r="M142" s="407"/>
      <c r="N142" s="407"/>
      <c r="O142" s="408"/>
    </row>
    <row r="143" spans="2:15" ht="16.5" thickBot="1" x14ac:dyDescent="0.3">
      <c r="B143" s="58" t="s">
        <v>192</v>
      </c>
      <c r="C143" s="59"/>
      <c r="D143" s="60"/>
      <c r="E143" s="59"/>
      <c r="F143" s="61"/>
      <c r="G143" s="409">
        <f>E129</f>
        <v>112000000</v>
      </c>
      <c r="H143" s="410"/>
      <c r="I143" s="410"/>
      <c r="J143" s="410"/>
      <c r="K143" s="410"/>
      <c r="L143" s="410"/>
      <c r="M143" s="410"/>
      <c r="N143" s="410"/>
      <c r="O143" s="411"/>
    </row>
    <row r="144" spans="2:15" ht="14.25" customHeight="1" thickBot="1" x14ac:dyDescent="0.3">
      <c r="B144" s="423" t="s">
        <v>312</v>
      </c>
      <c r="C144" s="424"/>
      <c r="D144" s="424"/>
      <c r="E144" s="424"/>
      <c r="F144" s="424"/>
      <c r="G144" s="424"/>
      <c r="H144" s="424"/>
      <c r="I144" s="424"/>
      <c r="J144" s="424"/>
      <c r="K144" s="424"/>
      <c r="L144" s="424"/>
      <c r="M144" s="424"/>
      <c r="N144" s="424"/>
      <c r="O144" s="425"/>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53" t="s">
        <v>44</v>
      </c>
      <c r="E146" s="553"/>
      <c r="F146" s="553"/>
      <c r="G146" s="553"/>
      <c r="H146" s="553"/>
      <c r="I146" s="553"/>
      <c r="J146" s="553"/>
      <c r="K146" s="553"/>
      <c r="L146" s="553"/>
      <c r="M146" s="268"/>
      <c r="N146" s="268"/>
    </row>
    <row r="147" spans="2:24" ht="15.75" x14ac:dyDescent="0.25">
      <c r="B147" s="165" t="s">
        <v>19</v>
      </c>
      <c r="C147" s="165"/>
      <c r="D147" s="165"/>
      <c r="E147" s="165"/>
      <c r="F147" s="165"/>
      <c r="G147" s="165"/>
      <c r="H147" s="165"/>
      <c r="I147" s="165"/>
      <c r="J147" s="165"/>
      <c r="K147" s="435">
        <f>K113-K122</f>
        <v>43583333.333333336</v>
      </c>
      <c r="L147" s="435"/>
      <c r="M147" s="435"/>
      <c r="N147" s="435"/>
    </row>
    <row r="148" spans="2:24" ht="14.25" customHeight="1" x14ac:dyDescent="0.25">
      <c r="B148" s="158" t="s">
        <v>27</v>
      </c>
      <c r="C148" s="158"/>
      <c r="D148" s="158"/>
      <c r="E148" s="158"/>
      <c r="F148" s="158"/>
      <c r="G148" s="158"/>
      <c r="H148" s="158"/>
      <c r="I148" s="158"/>
      <c r="J148" s="158"/>
      <c r="K148" s="434">
        <f>K113-K123</f>
        <v>47750000</v>
      </c>
      <c r="L148" s="434"/>
      <c r="M148" s="434"/>
      <c r="N148" s="434"/>
    </row>
    <row r="149" spans="2:24" ht="15.75" x14ac:dyDescent="0.25">
      <c r="B149" s="158" t="s">
        <v>28</v>
      </c>
      <c r="C149" s="158"/>
      <c r="D149" s="158"/>
      <c r="E149" s="158"/>
      <c r="F149" s="158"/>
      <c r="G149" s="158"/>
      <c r="H149" s="158"/>
      <c r="I149" s="158"/>
      <c r="J149" s="158"/>
      <c r="K149" s="434">
        <f>K113-K124</f>
        <v>49055555.555555552</v>
      </c>
      <c r="L149" s="434"/>
      <c r="M149" s="434"/>
      <c r="N149" s="434"/>
    </row>
    <row r="150" spans="2:24" ht="15.75" x14ac:dyDescent="0.25">
      <c r="B150" s="229" t="s">
        <v>193</v>
      </c>
      <c r="C150" s="229"/>
      <c r="D150" s="229"/>
      <c r="E150" s="229"/>
      <c r="F150" s="229"/>
      <c r="G150" s="229"/>
      <c r="H150" s="229"/>
      <c r="I150" s="229"/>
      <c r="J150" s="229"/>
      <c r="K150" s="447">
        <f>K113-K125</f>
        <v>50916666.666666664</v>
      </c>
      <c r="L150" s="447"/>
      <c r="M150" s="447"/>
      <c r="N150" s="447"/>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6" t="s">
        <v>173</v>
      </c>
      <c r="C166" s="427"/>
      <c r="D166" s="427"/>
      <c r="E166" s="427"/>
      <c r="F166" s="427"/>
      <c r="G166" s="428"/>
      <c r="H166" s="426" t="s">
        <v>174</v>
      </c>
      <c r="I166" s="427"/>
      <c r="J166" s="427"/>
      <c r="K166" s="427"/>
      <c r="L166" s="427"/>
      <c r="M166" s="427"/>
      <c r="N166" s="428"/>
    </row>
    <row r="167" spans="2:21" ht="15" customHeight="1" x14ac:dyDescent="0.25">
      <c r="B167" s="402" t="s">
        <v>176</v>
      </c>
      <c r="C167" s="403"/>
      <c r="D167" s="404" t="s">
        <v>487</v>
      </c>
      <c r="E167" s="405"/>
      <c r="F167" s="405"/>
      <c r="G167" s="406"/>
      <c r="H167" s="402" t="s">
        <v>176</v>
      </c>
      <c r="I167" s="403"/>
      <c r="J167" s="404"/>
      <c r="K167" s="405"/>
      <c r="L167" s="405"/>
      <c r="M167" s="405"/>
      <c r="N167" s="406"/>
      <c r="R167" s="3"/>
      <c r="S167" s="1"/>
      <c r="T167" s="1"/>
      <c r="U167" s="1"/>
    </row>
    <row r="168" spans="2:21" ht="15" customHeight="1" x14ac:dyDescent="0.25">
      <c r="B168" s="439" t="s">
        <v>81</v>
      </c>
      <c r="C168" s="440"/>
      <c r="D168" s="439" t="s">
        <v>186</v>
      </c>
      <c r="E168" s="441"/>
      <c r="F168" s="441"/>
      <c r="G168" s="440"/>
      <c r="H168" s="441" t="s">
        <v>81</v>
      </c>
      <c r="I168" s="440"/>
      <c r="J168" s="439" t="s">
        <v>313</v>
      </c>
      <c r="K168" s="441"/>
      <c r="L168" s="441"/>
      <c r="M168" s="441"/>
      <c r="N168" s="440"/>
      <c r="P168" s="442"/>
      <c r="Q168" s="442"/>
      <c r="R168" s="442"/>
      <c r="S168" s="442"/>
      <c r="T168" s="442"/>
      <c r="U168" s="442"/>
    </row>
    <row r="169" spans="2:21" ht="15.75" x14ac:dyDescent="0.25">
      <c r="B169" s="402" t="s">
        <v>177</v>
      </c>
      <c r="C169" s="403"/>
      <c r="D169" s="439" t="s">
        <v>178</v>
      </c>
      <c r="E169" s="441"/>
      <c r="F169" s="441"/>
      <c r="G169" s="440"/>
      <c r="H169" s="439" t="s">
        <v>177</v>
      </c>
      <c r="I169" s="440"/>
      <c r="J169" s="554" t="s">
        <v>188</v>
      </c>
      <c r="K169" s="555"/>
      <c r="L169" s="555"/>
      <c r="M169" s="555"/>
      <c r="N169" s="556"/>
      <c r="R169" s="1"/>
      <c r="S169" s="1"/>
      <c r="T169" s="1"/>
      <c r="U169" s="1"/>
    </row>
    <row r="170" spans="2:21" ht="18.75" x14ac:dyDescent="0.25">
      <c r="B170" s="430" t="s">
        <v>179</v>
      </c>
      <c r="C170" s="431"/>
      <c r="G170" s="147"/>
      <c r="H170" s="430" t="s">
        <v>179</v>
      </c>
      <c r="I170" s="431"/>
      <c r="K170" s="1"/>
      <c r="L170" s="1"/>
      <c r="M170" s="1"/>
      <c r="N170" s="6"/>
      <c r="R170" s="1"/>
      <c r="S170" s="1"/>
      <c r="T170" s="1"/>
      <c r="U170" s="1"/>
    </row>
    <row r="171" spans="2:21" ht="18.75" x14ac:dyDescent="0.25">
      <c r="B171" s="430"/>
      <c r="C171" s="431"/>
      <c r="G171" s="147"/>
      <c r="H171" s="430"/>
      <c r="I171" s="431"/>
      <c r="K171" s="1"/>
      <c r="L171" s="1"/>
      <c r="M171" s="1"/>
      <c r="N171" s="6"/>
      <c r="R171" s="1"/>
      <c r="S171" s="1"/>
      <c r="T171" s="1"/>
      <c r="U171" s="1"/>
    </row>
    <row r="172" spans="2:21" ht="18.75" x14ac:dyDescent="0.25">
      <c r="B172" s="432"/>
      <c r="C172" s="433"/>
      <c r="D172" s="11"/>
      <c r="E172" s="11"/>
      <c r="F172" s="11"/>
      <c r="G172" s="148"/>
      <c r="H172" s="432"/>
      <c r="I172" s="433"/>
      <c r="J172" s="11"/>
      <c r="K172" s="146"/>
      <c r="L172" s="19"/>
      <c r="M172" s="19"/>
      <c r="N172" s="20"/>
      <c r="Q172" s="418"/>
      <c r="R172" s="418"/>
      <c r="S172" s="418"/>
      <c r="T172" s="418"/>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36" t="s">
        <v>175</v>
      </c>
      <c r="C174" s="437"/>
      <c r="D174" s="437"/>
      <c r="E174" s="437"/>
      <c r="F174" s="437"/>
      <c r="G174" s="437"/>
      <c r="H174" s="437"/>
      <c r="I174" s="437"/>
      <c r="J174" s="437"/>
      <c r="K174" s="437"/>
      <c r="L174" s="437"/>
      <c r="M174" s="437"/>
      <c r="N174" s="438"/>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571" t="s">
        <v>446</v>
      </c>
      <c r="C3" s="571"/>
      <c r="D3" s="571"/>
      <c r="E3" s="571"/>
      <c r="F3" s="571"/>
      <c r="G3" s="571"/>
      <c r="H3" s="571"/>
      <c r="I3" s="571"/>
      <c r="J3" s="571"/>
      <c r="K3" s="571"/>
      <c r="L3" s="571"/>
      <c r="M3" s="571"/>
      <c r="N3" s="571"/>
    </row>
    <row r="4" spans="2:14" ht="15" customHeight="1" x14ac:dyDescent="0.25">
      <c r="B4" s="450" t="s">
        <v>447</v>
      </c>
      <c r="C4" s="451"/>
      <c r="D4" s="451"/>
      <c r="E4" s="451"/>
      <c r="F4" s="451"/>
      <c r="G4" s="451"/>
      <c r="H4" s="451"/>
      <c r="I4" s="451"/>
      <c r="J4" s="451"/>
      <c r="K4" s="451"/>
      <c r="L4" s="451"/>
      <c r="M4" s="451"/>
      <c r="N4" s="452"/>
    </row>
    <row r="5" spans="2:14" x14ac:dyDescent="0.25">
      <c r="B5" s="453" t="s">
        <v>183</v>
      </c>
      <c r="C5" s="453"/>
      <c r="D5" s="453"/>
      <c r="E5" s="453"/>
      <c r="F5" s="453"/>
      <c r="G5" s="453"/>
      <c r="H5" s="453"/>
      <c r="I5" s="453"/>
      <c r="J5" s="453"/>
      <c r="K5" s="453"/>
      <c r="L5" s="453"/>
      <c r="M5" s="453"/>
      <c r="N5" s="453"/>
    </row>
    <row r="6" spans="2:14" x14ac:dyDescent="0.25">
      <c r="B6" s="453" t="s">
        <v>448</v>
      </c>
      <c r="C6" s="453"/>
      <c r="D6" s="453"/>
      <c r="E6" s="453"/>
      <c r="F6" s="453"/>
      <c r="G6" s="453"/>
      <c r="H6" s="453"/>
      <c r="I6" s="453"/>
      <c r="J6" s="453"/>
      <c r="K6" s="453"/>
      <c r="L6" s="453"/>
      <c r="M6" s="453"/>
      <c r="N6" s="45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c r="F18" s="459"/>
      <c r="G18" s="459"/>
      <c r="H18" s="460"/>
      <c r="I18" s="461"/>
      <c r="J18" s="462"/>
      <c r="K18" s="463"/>
      <c r="L18" s="461" t="s">
        <v>5</v>
      </c>
      <c r="M18" s="462"/>
      <c r="N18" s="463"/>
    </row>
    <row r="19" spans="2:14" x14ac:dyDescent="0.25">
      <c r="B19" s="455" t="s">
        <v>275</v>
      </c>
      <c r="C19" s="456"/>
      <c r="D19" s="457"/>
      <c r="E19" s="458" t="s">
        <v>465</v>
      </c>
      <c r="F19" s="459"/>
      <c r="G19" s="459"/>
      <c r="H19" s="460"/>
      <c r="I19" s="461" t="s">
        <v>466</v>
      </c>
      <c r="J19" s="462"/>
      <c r="K19" s="463"/>
      <c r="L19" s="461" t="s">
        <v>5</v>
      </c>
      <c r="M19" s="462"/>
      <c r="N19" s="463"/>
    </row>
    <row r="20" spans="2:14" x14ac:dyDescent="0.25">
      <c r="B20" s="455" t="s">
        <v>70</v>
      </c>
      <c r="C20" s="456"/>
      <c r="D20" s="457"/>
      <c r="E20" s="458" t="s">
        <v>449</v>
      </c>
      <c r="F20" s="459"/>
      <c r="G20" s="459"/>
      <c r="H20" s="460"/>
      <c r="I20" s="461" t="s">
        <v>450</v>
      </c>
      <c r="J20" s="462"/>
      <c r="K20" s="463"/>
      <c r="L20" s="461" t="s">
        <v>184</v>
      </c>
      <c r="M20" s="462"/>
      <c r="N20" s="463"/>
    </row>
    <row r="21" spans="2:14" x14ac:dyDescent="0.25">
      <c r="B21" s="455" t="s">
        <v>424</v>
      </c>
      <c r="C21" s="456"/>
      <c r="D21" s="457"/>
      <c r="E21" s="458" t="s">
        <v>451</v>
      </c>
      <c r="F21" s="459"/>
      <c r="G21" s="459"/>
      <c r="H21" s="460"/>
      <c r="I21" s="461" t="s">
        <v>351</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5" t="s">
        <v>91</v>
      </c>
      <c r="C44" s="506"/>
      <c r="D44" s="506"/>
      <c r="E44" s="506"/>
      <c r="F44" s="506"/>
      <c r="G44" s="506"/>
      <c r="H44" s="506"/>
      <c r="I44" s="506"/>
      <c r="J44" s="506"/>
      <c r="K44" s="506"/>
      <c r="L44" s="506"/>
      <c r="M44" s="506"/>
      <c r="N44" s="507"/>
    </row>
    <row r="45" spans="2:14" x14ac:dyDescent="0.25">
      <c r="B45" s="490" t="s">
        <v>452</v>
      </c>
      <c r="C45" s="491"/>
      <c r="D45" s="491"/>
      <c r="E45" s="491"/>
      <c r="F45" s="491"/>
      <c r="G45" s="491"/>
      <c r="H45" s="491"/>
      <c r="I45" s="491"/>
      <c r="J45" s="491"/>
      <c r="K45" s="491"/>
      <c r="L45" s="491"/>
      <c r="M45" s="491"/>
      <c r="N45" s="492"/>
    </row>
    <row r="46" spans="2:14" ht="11.25" customHeight="1" x14ac:dyDescent="0.25">
      <c r="B46" s="493"/>
      <c r="C46" s="494"/>
      <c r="D46" s="494"/>
      <c r="E46" s="494"/>
      <c r="F46" s="494"/>
      <c r="G46" s="494"/>
      <c r="H46" s="494"/>
      <c r="I46" s="494"/>
      <c r="J46" s="494"/>
      <c r="K46" s="494"/>
      <c r="L46" s="494"/>
      <c r="M46" s="494"/>
      <c r="N46" s="495"/>
    </row>
    <row r="47" spans="2:14" ht="11.25" hidden="1" customHeight="1" x14ac:dyDescent="0.25">
      <c r="B47" s="493"/>
      <c r="C47" s="494"/>
      <c r="D47" s="494"/>
      <c r="E47" s="494"/>
      <c r="F47" s="494"/>
      <c r="G47" s="494"/>
      <c r="H47" s="494"/>
      <c r="I47" s="494"/>
      <c r="J47" s="494"/>
      <c r="K47" s="494"/>
      <c r="L47" s="494"/>
      <c r="M47" s="494"/>
      <c r="N47" s="495"/>
    </row>
    <row r="48" spans="2:14" ht="6.75" hidden="1" customHeight="1" x14ac:dyDescent="0.25">
      <c r="B48" s="493"/>
      <c r="C48" s="494"/>
      <c r="D48" s="494"/>
      <c r="E48" s="494"/>
      <c r="F48" s="494"/>
      <c r="G48" s="494"/>
      <c r="H48" s="494"/>
      <c r="I48" s="494"/>
      <c r="J48" s="494"/>
      <c r="K48" s="494"/>
      <c r="L48" s="494"/>
      <c r="M48" s="494"/>
      <c r="N48" s="495"/>
    </row>
    <row r="49" spans="2:14" hidden="1" x14ac:dyDescent="0.25">
      <c r="B49" s="493"/>
      <c r="C49" s="494"/>
      <c r="D49" s="494"/>
      <c r="E49" s="494"/>
      <c r="F49" s="494"/>
      <c r="G49" s="494"/>
      <c r="H49" s="494"/>
      <c r="I49" s="494"/>
      <c r="J49" s="494"/>
      <c r="K49" s="494"/>
      <c r="L49" s="494"/>
      <c r="M49" s="494"/>
      <c r="N49" s="495"/>
    </row>
    <row r="50" spans="2:14" ht="1.5" customHeight="1" x14ac:dyDescent="0.25">
      <c r="B50" s="493"/>
      <c r="C50" s="494"/>
      <c r="D50" s="494"/>
      <c r="E50" s="494"/>
      <c r="F50" s="494"/>
      <c r="G50" s="494"/>
      <c r="H50" s="494"/>
      <c r="I50" s="494"/>
      <c r="J50" s="494"/>
      <c r="K50" s="494"/>
      <c r="L50" s="494"/>
      <c r="M50" s="494"/>
      <c r="N50" s="495"/>
    </row>
    <row r="51" spans="2:14" ht="1.5" customHeight="1" thickBot="1" x14ac:dyDescent="0.3">
      <c r="B51" s="496"/>
      <c r="C51" s="497"/>
      <c r="D51" s="497"/>
      <c r="E51" s="497"/>
      <c r="F51" s="497"/>
      <c r="G51" s="497"/>
      <c r="H51" s="497"/>
      <c r="I51" s="497"/>
      <c r="J51" s="497"/>
      <c r="K51" s="497"/>
      <c r="L51" s="497"/>
      <c r="M51" s="497"/>
      <c r="N51" s="498"/>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5" t="s">
        <v>91</v>
      </c>
      <c r="C63" s="506"/>
      <c r="D63" s="506"/>
      <c r="E63" s="506"/>
      <c r="F63" s="506"/>
      <c r="G63" s="506"/>
      <c r="H63" s="506"/>
      <c r="I63" s="506"/>
      <c r="J63" s="506"/>
      <c r="K63" s="506"/>
      <c r="L63" s="506"/>
      <c r="M63" s="506"/>
      <c r="N63" s="507"/>
    </row>
    <row r="64" spans="2:14" x14ac:dyDescent="0.25">
      <c r="B64" s="490" t="s">
        <v>470</v>
      </c>
      <c r="C64" s="491"/>
      <c r="D64" s="491"/>
      <c r="E64" s="491"/>
      <c r="F64" s="491"/>
      <c r="G64" s="491"/>
      <c r="H64" s="491"/>
      <c r="I64" s="491"/>
      <c r="J64" s="491"/>
      <c r="K64" s="491"/>
      <c r="L64" s="491"/>
      <c r="M64" s="491"/>
      <c r="N64" s="492"/>
    </row>
    <row r="65" spans="2:14" x14ac:dyDescent="0.25">
      <c r="B65" s="493"/>
      <c r="C65" s="494"/>
      <c r="D65" s="494"/>
      <c r="E65" s="494"/>
      <c r="F65" s="494"/>
      <c r="G65" s="494"/>
      <c r="H65" s="494"/>
      <c r="I65" s="494"/>
      <c r="J65" s="494"/>
      <c r="K65" s="494"/>
      <c r="L65" s="494"/>
      <c r="M65" s="494"/>
      <c r="N65" s="495"/>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ht="3" customHeight="1" x14ac:dyDescent="0.25">
      <c r="B68" s="493"/>
      <c r="C68" s="494"/>
      <c r="D68" s="494"/>
      <c r="E68" s="494"/>
      <c r="F68" s="494"/>
      <c r="G68" s="494"/>
      <c r="H68" s="494"/>
      <c r="I68" s="494"/>
      <c r="J68" s="494"/>
      <c r="K68" s="494"/>
      <c r="L68" s="494"/>
      <c r="M68" s="494"/>
      <c r="N68" s="495"/>
    </row>
    <row r="69" spans="2:14" ht="13.5" customHeight="1" x14ac:dyDescent="0.25">
      <c r="B69" s="493"/>
      <c r="C69" s="494"/>
      <c r="D69" s="494"/>
      <c r="E69" s="494"/>
      <c r="F69" s="494"/>
      <c r="G69" s="494"/>
      <c r="H69" s="494"/>
      <c r="I69" s="494"/>
      <c r="J69" s="494"/>
      <c r="K69" s="494"/>
      <c r="L69" s="494"/>
      <c r="M69" s="494"/>
      <c r="N69" s="495"/>
    </row>
    <row r="70" spans="2:14" hidden="1" x14ac:dyDescent="0.25">
      <c r="B70" s="493"/>
      <c r="C70" s="494"/>
      <c r="D70" s="494"/>
      <c r="E70" s="494"/>
      <c r="F70" s="494"/>
      <c r="G70" s="494"/>
      <c r="H70" s="494"/>
      <c r="I70" s="494"/>
      <c r="J70" s="494"/>
      <c r="K70" s="494"/>
      <c r="L70" s="494"/>
      <c r="M70" s="494"/>
      <c r="N70" s="495"/>
    </row>
    <row r="71" spans="2:14" ht="90.75" customHeight="1" thickBot="1" x14ac:dyDescent="0.3">
      <c r="B71" s="496"/>
      <c r="C71" s="497"/>
      <c r="D71" s="497"/>
      <c r="E71" s="497"/>
      <c r="F71" s="497"/>
      <c r="G71" s="497"/>
      <c r="H71" s="497"/>
      <c r="I71" s="497"/>
      <c r="J71" s="497"/>
      <c r="K71" s="497"/>
      <c r="L71" s="497"/>
      <c r="M71" s="497"/>
      <c r="N71" s="498"/>
    </row>
    <row r="72" spans="2:14" ht="5.25" customHeight="1" x14ac:dyDescent="0.25"/>
    <row r="73" spans="2:14" ht="16.5" thickBot="1" x14ac:dyDescent="0.3">
      <c r="B73" s="99" t="s">
        <v>107</v>
      </c>
      <c r="C73" s="100"/>
      <c r="D73" s="100"/>
      <c r="E73" s="23"/>
      <c r="F73" s="23"/>
      <c r="G73" s="23"/>
      <c r="H73" s="23"/>
    </row>
    <row r="74" spans="2:14" ht="15.75" thickBot="1" x14ac:dyDescent="0.3">
      <c r="B74" s="499" t="s">
        <v>91</v>
      </c>
      <c r="C74" s="500"/>
      <c r="D74" s="500"/>
      <c r="E74" s="500"/>
      <c r="F74" s="500"/>
      <c r="G74" s="500"/>
      <c r="H74" s="500"/>
      <c r="I74" s="500"/>
      <c r="J74" s="500"/>
      <c r="K74" s="500"/>
      <c r="L74" s="500"/>
      <c r="M74" s="500"/>
      <c r="N74" s="501"/>
    </row>
    <row r="75" spans="2:14" x14ac:dyDescent="0.25">
      <c r="B75" s="490" t="s">
        <v>463</v>
      </c>
      <c r="C75" s="491"/>
      <c r="D75" s="491"/>
      <c r="E75" s="491"/>
      <c r="F75" s="491"/>
      <c r="G75" s="491"/>
      <c r="H75" s="491"/>
      <c r="I75" s="491"/>
      <c r="J75" s="491"/>
      <c r="K75" s="491"/>
      <c r="L75" s="491"/>
      <c r="M75" s="491"/>
      <c r="N75" s="492"/>
    </row>
    <row r="76" spans="2:14" ht="4.5" customHeight="1" x14ac:dyDescent="0.25">
      <c r="B76" s="493"/>
      <c r="C76" s="494"/>
      <c r="D76" s="494"/>
      <c r="E76" s="494"/>
      <c r="F76" s="494"/>
      <c r="G76" s="494"/>
      <c r="H76" s="494"/>
      <c r="I76" s="494"/>
      <c r="J76" s="494"/>
      <c r="K76" s="494"/>
      <c r="L76" s="494"/>
      <c r="M76" s="494"/>
      <c r="N76" s="495"/>
    </row>
    <row r="77" spans="2:14" ht="0.75" customHeight="1" thickBot="1" x14ac:dyDescent="0.3">
      <c r="B77" s="496"/>
      <c r="C77" s="497"/>
      <c r="D77" s="497"/>
      <c r="E77" s="497"/>
      <c r="F77" s="497"/>
      <c r="G77" s="497"/>
      <c r="H77" s="497"/>
      <c r="I77" s="497"/>
      <c r="J77" s="497"/>
      <c r="K77" s="497"/>
      <c r="L77" s="497"/>
      <c r="M77" s="497"/>
      <c r="N77" s="498"/>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2" t="s">
        <v>42</v>
      </c>
      <c r="C83" s="503"/>
      <c r="D83" s="503"/>
      <c r="E83" s="503"/>
      <c r="F83" s="503"/>
      <c r="G83" s="503"/>
      <c r="H83" s="503"/>
      <c r="I83" s="503"/>
      <c r="J83" s="503"/>
      <c r="K83" s="503"/>
      <c r="L83" s="503"/>
      <c r="M83" s="503"/>
      <c r="N83" s="504"/>
    </row>
    <row r="84" spans="1:15" x14ac:dyDescent="0.25">
      <c r="A84" s="32"/>
      <c r="B84" s="481" t="s">
        <v>22</v>
      </c>
      <c r="C84" s="482"/>
      <c r="D84" s="483"/>
      <c r="E84" s="484" t="s">
        <v>21</v>
      </c>
      <c r="F84" s="485"/>
      <c r="G84" s="51" t="s">
        <v>35</v>
      </c>
      <c r="H84" s="484" t="s">
        <v>54</v>
      </c>
      <c r="I84" s="486"/>
      <c r="J84" s="486"/>
      <c r="K84" s="485"/>
      <c r="L84" s="486" t="s">
        <v>18</v>
      </c>
      <c r="M84" s="486"/>
      <c r="N84" s="485"/>
    </row>
    <row r="85" spans="1:15" ht="15.75" x14ac:dyDescent="0.25">
      <c r="B85" s="564" t="s">
        <v>314</v>
      </c>
      <c r="C85" s="565"/>
      <c r="D85" s="566"/>
      <c r="E85" s="567" t="s">
        <v>214</v>
      </c>
      <c r="F85" s="567"/>
      <c r="G85" s="176" t="s">
        <v>215</v>
      </c>
      <c r="H85" s="568">
        <v>14178547</v>
      </c>
      <c r="I85" s="569"/>
      <c r="J85" s="569"/>
      <c r="K85" s="570"/>
      <c r="L85" s="569">
        <v>7280000</v>
      </c>
      <c r="M85" s="569"/>
      <c r="N85" s="570"/>
    </row>
    <row r="86" spans="1:15" ht="15.75" x14ac:dyDescent="0.25">
      <c r="B86" s="558" t="s">
        <v>464</v>
      </c>
      <c r="C86" s="559"/>
      <c r="D86" s="560"/>
      <c r="E86" s="477" t="s">
        <v>225</v>
      </c>
      <c r="F86" s="477"/>
      <c r="G86" s="50" t="s">
        <v>215</v>
      </c>
      <c r="H86" s="561">
        <v>32000000</v>
      </c>
      <c r="I86" s="562"/>
      <c r="J86" s="562"/>
      <c r="K86" s="563"/>
      <c r="L86" s="562">
        <v>519000</v>
      </c>
      <c r="M86" s="562"/>
      <c r="N86" s="563"/>
    </row>
    <row r="87" spans="1:15" ht="15.75" x14ac:dyDescent="0.25">
      <c r="B87" s="558" t="s">
        <v>407</v>
      </c>
      <c r="C87" s="559"/>
      <c r="D87" s="560"/>
      <c r="E87" s="477" t="s">
        <v>214</v>
      </c>
      <c r="F87" s="477"/>
      <c r="G87" s="50" t="s">
        <v>215</v>
      </c>
      <c r="H87" s="561">
        <v>194444442</v>
      </c>
      <c r="I87" s="562"/>
      <c r="J87" s="562"/>
      <c r="K87" s="563"/>
      <c r="L87" s="562">
        <v>16388900</v>
      </c>
      <c r="M87" s="562"/>
      <c r="N87" s="563"/>
    </row>
    <row r="88" spans="1:15" ht="15.75" x14ac:dyDescent="0.25">
      <c r="B88" s="558"/>
      <c r="C88" s="559"/>
      <c r="D88" s="560"/>
      <c r="E88" s="477"/>
      <c r="F88" s="477"/>
      <c r="G88" s="50"/>
      <c r="H88" s="561"/>
      <c r="I88" s="562"/>
      <c r="J88" s="562"/>
      <c r="K88" s="563"/>
      <c r="L88" s="562"/>
      <c r="M88" s="562"/>
      <c r="N88" s="563"/>
    </row>
    <row r="89" spans="1:15" x14ac:dyDescent="0.25">
      <c r="B89" s="379" t="s">
        <v>20</v>
      </c>
      <c r="C89" s="379"/>
      <c r="D89" s="379"/>
      <c r="E89" s="379"/>
      <c r="F89" s="379"/>
      <c r="G89" s="380"/>
      <c r="H89" s="381">
        <f>SUM(H85:K88)-H85</f>
        <v>226444442</v>
      </c>
      <c r="I89" s="382"/>
      <c r="J89" s="382"/>
      <c r="K89" s="383"/>
      <c r="L89" s="381">
        <f>SUM(L85:N88)-L85</f>
        <v>16907900</v>
      </c>
      <c r="M89" s="382"/>
      <c r="N89" s="383"/>
    </row>
    <row r="90" spans="1:15" x14ac:dyDescent="0.25">
      <c r="B90" s="9" t="s">
        <v>41</v>
      </c>
      <c r="F90" s="5"/>
      <c r="G90" s="1"/>
      <c r="H90" s="1"/>
      <c r="I90" s="1"/>
      <c r="J90" s="1"/>
      <c r="K90" s="377"/>
      <c r="L90" s="377"/>
      <c r="M90" s="377"/>
      <c r="N90" s="377"/>
      <c r="O90" s="1"/>
    </row>
    <row r="91" spans="1:15" x14ac:dyDescent="0.25">
      <c r="B91" s="35" t="s">
        <v>462</v>
      </c>
      <c r="D91" s="46"/>
      <c r="E91" s="5"/>
      <c r="F91" s="5" t="s">
        <v>468</v>
      </c>
      <c r="G91" s="1"/>
      <c r="H91" s="1"/>
      <c r="I91" s="1"/>
      <c r="J91" s="1"/>
      <c r="K91" s="377">
        <v>375000000</v>
      </c>
      <c r="L91" s="377"/>
      <c r="M91" s="377"/>
      <c r="N91" s="377"/>
      <c r="O91" s="1"/>
    </row>
    <row r="92" spans="1:15" ht="15" customHeight="1" x14ac:dyDescent="0.25">
      <c r="B92" s="4" t="s">
        <v>3</v>
      </c>
      <c r="F92" s="7"/>
      <c r="K92" s="388">
        <v>10</v>
      </c>
      <c r="L92" s="388"/>
      <c r="M92" s="388"/>
      <c r="N92" s="255" t="s">
        <v>2</v>
      </c>
      <c r="O92" s="1"/>
    </row>
    <row r="93" spans="1:15" x14ac:dyDescent="0.25">
      <c r="B93" s="43" t="s">
        <v>16</v>
      </c>
      <c r="F93" s="5"/>
      <c r="G93" s="1"/>
      <c r="H93" s="1"/>
      <c r="I93" s="1"/>
      <c r="J93" s="1"/>
      <c r="K93" s="378">
        <f>K91*90%</f>
        <v>337500000</v>
      </c>
      <c r="L93" s="378"/>
      <c r="M93" s="378"/>
      <c r="N93" s="378"/>
      <c r="O93" s="1"/>
    </row>
    <row r="94" spans="1:15" ht="15" customHeight="1" x14ac:dyDescent="0.25">
      <c r="B94" s="9" t="s">
        <v>288</v>
      </c>
      <c r="K94" s="387">
        <f>K91*K92/100</f>
        <v>37500000</v>
      </c>
      <c r="L94" s="387"/>
      <c r="M94" s="387"/>
      <c r="N94" s="387"/>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77">
        <v>11666600</v>
      </c>
      <c r="L96" s="377"/>
      <c r="M96" s="377"/>
      <c r="N96" s="377"/>
    </row>
    <row r="97" spans="2:14" ht="15" customHeight="1" x14ac:dyDescent="0.25">
      <c r="B97" s="4" t="s">
        <v>3</v>
      </c>
      <c r="F97" s="7"/>
      <c r="K97" s="388">
        <v>100</v>
      </c>
      <c r="L97" s="388"/>
      <c r="M97" s="388"/>
      <c r="N97" s="266" t="s">
        <v>2</v>
      </c>
    </row>
    <row r="98" spans="2:14" ht="15" customHeight="1" x14ac:dyDescent="0.25">
      <c r="B98" s="43" t="s">
        <v>16</v>
      </c>
      <c r="F98" s="5"/>
      <c r="G98" s="1"/>
      <c r="H98" s="1"/>
      <c r="I98" s="1"/>
      <c r="J98" s="1"/>
      <c r="K98" s="378">
        <f>K96*0%</f>
        <v>0</v>
      </c>
      <c r="L98" s="378"/>
      <c r="M98" s="378"/>
      <c r="N98" s="378"/>
    </row>
    <row r="99" spans="2:14" ht="15" customHeight="1" x14ac:dyDescent="0.25">
      <c r="B99" s="9" t="s">
        <v>287</v>
      </c>
      <c r="K99" s="387">
        <f>K96*K97/100</f>
        <v>11666600</v>
      </c>
      <c r="L99" s="387"/>
      <c r="M99" s="387"/>
      <c r="N99" s="387"/>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76">
        <f>K94+K99</f>
        <v>49166600</v>
      </c>
      <c r="L101" s="376"/>
      <c r="M101" s="376"/>
      <c r="N101" s="376"/>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77">
        <v>10000000</v>
      </c>
      <c r="L104" s="377"/>
      <c r="M104" s="377"/>
      <c r="N104" s="377"/>
    </row>
    <row r="105" spans="2:14" ht="3.75" customHeight="1" x14ac:dyDescent="0.25">
      <c r="C105" s="8"/>
      <c r="D105" s="8"/>
      <c r="E105" s="8"/>
      <c r="K105" s="377"/>
      <c r="L105" s="377"/>
      <c r="M105" s="377"/>
      <c r="N105" s="377"/>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389">
        <f>K104</f>
        <v>10000000</v>
      </c>
      <c r="L107" s="389"/>
      <c r="M107" s="389"/>
      <c r="N107" s="389"/>
    </row>
    <row r="108" spans="2:14" ht="2.25" customHeight="1" x14ac:dyDescent="0.25">
      <c r="B108" s="9"/>
      <c r="C108" s="26"/>
      <c r="D108" s="26"/>
      <c r="E108" s="26"/>
      <c r="F108" s="5"/>
      <c r="K108" s="45"/>
      <c r="L108" s="45"/>
      <c r="M108" s="45"/>
      <c r="N108" s="45"/>
    </row>
    <row r="109" spans="2:14" x14ac:dyDescent="0.25">
      <c r="B109" s="4" t="s">
        <v>4</v>
      </c>
      <c r="C109" s="8"/>
      <c r="D109" s="8"/>
      <c r="E109" s="8"/>
      <c r="K109" s="377">
        <v>5000000</v>
      </c>
      <c r="L109" s="377"/>
      <c r="M109" s="377"/>
      <c r="N109" s="377"/>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392">
        <f>K101-K107-K109</f>
        <v>34166600</v>
      </c>
      <c r="L111" s="392"/>
      <c r="M111" s="392"/>
      <c r="N111" s="393"/>
    </row>
    <row r="112" spans="2:14" ht="15.75" customHeight="1" x14ac:dyDescent="0.25">
      <c r="B112" s="8"/>
      <c r="C112" s="8"/>
      <c r="D112" s="8"/>
      <c r="E112" s="8"/>
      <c r="J112" s="27"/>
      <c r="K112" s="255"/>
      <c r="L112" s="255"/>
      <c r="M112" s="255"/>
      <c r="N112" s="255"/>
    </row>
    <row r="113" spans="2:14" customFormat="1" x14ac:dyDescent="0.25">
      <c r="B113" s="394" t="s">
        <v>37</v>
      </c>
      <c r="C113" s="395"/>
      <c r="D113" s="395"/>
      <c r="E113" s="395"/>
      <c r="F113" s="395"/>
      <c r="G113" s="395"/>
      <c r="H113" s="395"/>
      <c r="I113" s="395"/>
      <c r="J113" s="395"/>
      <c r="K113" s="395"/>
      <c r="L113" s="395"/>
      <c r="M113" s="395"/>
      <c r="N113" s="396"/>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397">
        <f>K111</f>
        <v>34166600</v>
      </c>
      <c r="D115" s="398"/>
      <c r="E115" s="398"/>
      <c r="F115" s="398"/>
      <c r="G115" s="399" t="s">
        <v>11</v>
      </c>
      <c r="H115" s="399">
        <v>1</v>
      </c>
      <c r="I115" s="412">
        <f>C115/C116*H115</f>
        <v>1.3500369449855578</v>
      </c>
      <c r="J115" s="413"/>
      <c r="K115" s="1"/>
      <c r="L115" s="1"/>
      <c r="M115" s="1"/>
      <c r="N115" s="6"/>
    </row>
    <row r="116" spans="2:14" customFormat="1" x14ac:dyDescent="0.25">
      <c r="B116" s="31"/>
      <c r="C116" s="416">
        <f>L89+K120</f>
        <v>25307900</v>
      </c>
      <c r="D116" s="417"/>
      <c r="E116" s="417"/>
      <c r="F116" s="417"/>
      <c r="G116" s="399"/>
      <c r="H116" s="399"/>
      <c r="I116" s="414"/>
      <c r="J116" s="415"/>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390" t="s">
        <v>10</v>
      </c>
      <c r="K119" s="390"/>
      <c r="L119" s="390"/>
      <c r="M119" s="390"/>
      <c r="N119" s="390"/>
    </row>
    <row r="120" spans="2:14" ht="16.5" thickBot="1" x14ac:dyDescent="0.3">
      <c r="B120" s="9" t="s">
        <v>17</v>
      </c>
      <c r="C120" s="1"/>
      <c r="D120" s="1"/>
      <c r="E120" s="418">
        <v>90000000</v>
      </c>
      <c r="F120" s="418"/>
      <c r="G120" s="418"/>
      <c r="H120" s="1"/>
      <c r="I120" s="9"/>
      <c r="J120" s="243" t="s">
        <v>26</v>
      </c>
      <c r="K120" s="420">
        <f>(((((E121*(E122/12))*E120)/100)+E120)/E122)</f>
        <v>8400000</v>
      </c>
      <c r="L120" s="420"/>
      <c r="M120" s="420"/>
      <c r="N120" s="421"/>
    </row>
    <row r="121" spans="2:14" ht="18.75" x14ac:dyDescent="0.25">
      <c r="B121" s="9" t="s">
        <v>1</v>
      </c>
      <c r="C121" s="255"/>
      <c r="D121" s="255"/>
      <c r="E121" s="216">
        <v>12</v>
      </c>
      <c r="F121" s="241">
        <v>12</v>
      </c>
      <c r="G121" s="173">
        <v>12</v>
      </c>
      <c r="H121" s="173">
        <v>0</v>
      </c>
      <c r="I121" s="12" t="s">
        <v>2</v>
      </c>
      <c r="J121" s="242" t="s">
        <v>24</v>
      </c>
      <c r="K121" s="549">
        <f>(((((F121*(F122/12))*E120)/100)+E120)/F122)</f>
        <v>4650000</v>
      </c>
      <c r="L121" s="549"/>
      <c r="M121" s="549"/>
      <c r="N121" s="549"/>
    </row>
    <row r="122" spans="2:14" ht="15" customHeight="1" thickBot="1" x14ac:dyDescent="0.3">
      <c r="B122" s="9" t="s">
        <v>9</v>
      </c>
      <c r="C122" s="255"/>
      <c r="D122" s="255"/>
      <c r="E122" s="159">
        <v>12</v>
      </c>
      <c r="F122" s="174">
        <v>24</v>
      </c>
      <c r="G122" s="174">
        <v>36</v>
      </c>
      <c r="H122" s="174">
        <v>48</v>
      </c>
      <c r="I122" s="36"/>
      <c r="J122" s="171" t="s">
        <v>25</v>
      </c>
      <c r="K122" s="550">
        <f>(((((G121*(G122/12))*E120)/100)+E120)/G122)</f>
        <v>3400000</v>
      </c>
      <c r="L122" s="550"/>
      <c r="M122" s="550"/>
      <c r="N122" s="550"/>
    </row>
    <row r="123" spans="2:14" x14ac:dyDescent="0.25">
      <c r="B123" s="9"/>
      <c r="C123" s="255"/>
      <c r="D123" s="255"/>
      <c r="E123" s="13"/>
      <c r="F123" s="13"/>
      <c r="G123" s="13"/>
      <c r="H123" s="9"/>
      <c r="I123" s="9"/>
      <c r="J123" s="171" t="s">
        <v>190</v>
      </c>
      <c r="K123" s="557">
        <f>(((((H121*(H122/12))*E120)/100)+E120)/H122)</f>
        <v>1875000</v>
      </c>
      <c r="L123" s="557"/>
      <c r="M123" s="557"/>
      <c r="N123" s="557"/>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77">
        <v>130000000</v>
      </c>
      <c r="F125" s="377"/>
      <c r="G125" s="377"/>
      <c r="H125" s="9"/>
      <c r="I125" s="9"/>
      <c r="J125" s="262" t="s">
        <v>311</v>
      </c>
      <c r="K125" s="217"/>
      <c r="L125" s="217"/>
      <c r="M125" s="217"/>
      <c r="N125" s="217"/>
    </row>
    <row r="126" spans="2:14" ht="15" customHeight="1" x14ac:dyDescent="0.25">
      <c r="B126" s="9" t="s">
        <v>7</v>
      </c>
      <c r="C126" s="255"/>
      <c r="D126" s="255"/>
      <c r="E126" s="552">
        <v>80</v>
      </c>
      <c r="F126" s="552"/>
      <c r="G126" s="18" t="s">
        <v>2</v>
      </c>
      <c r="H126" s="9"/>
      <c r="I126" s="9"/>
      <c r="J126" s="262" t="s">
        <v>460</v>
      </c>
      <c r="K126" s="217"/>
      <c r="L126" s="217"/>
      <c r="M126" s="217"/>
      <c r="N126" s="217"/>
    </row>
    <row r="127" spans="2:14" ht="18.75" customHeight="1" x14ac:dyDescent="0.25">
      <c r="B127" s="9" t="s">
        <v>8</v>
      </c>
      <c r="C127" s="255"/>
      <c r="D127" s="255"/>
      <c r="E127" s="377">
        <f>E125*E126/100</f>
        <v>104000000</v>
      </c>
      <c r="F127" s="377"/>
      <c r="G127" s="377"/>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84" t="s">
        <v>453</v>
      </c>
      <c r="H130" s="385"/>
      <c r="I130" s="385"/>
      <c r="J130" s="385"/>
      <c r="K130" s="385"/>
      <c r="L130" s="385"/>
      <c r="M130" s="385"/>
      <c r="N130" s="385"/>
      <c r="O130" s="386"/>
    </row>
    <row r="131" spans="2:15" ht="16.5" thickBot="1" x14ac:dyDescent="0.3">
      <c r="B131" s="57" t="s">
        <v>49</v>
      </c>
      <c r="C131" s="8"/>
      <c r="D131" s="5"/>
      <c r="E131" s="8"/>
      <c r="G131" s="384" t="s">
        <v>454</v>
      </c>
      <c r="H131" s="385"/>
      <c r="I131" s="385"/>
      <c r="J131" s="385"/>
      <c r="K131" s="385"/>
      <c r="L131" s="385"/>
      <c r="M131" s="385"/>
      <c r="N131" s="385"/>
      <c r="O131" s="386"/>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84">
        <v>2011</v>
      </c>
      <c r="H133" s="385"/>
      <c r="I133" s="385"/>
      <c r="J133" s="385"/>
      <c r="K133" s="385"/>
      <c r="L133" s="385"/>
      <c r="M133" s="385"/>
      <c r="N133" s="385"/>
      <c r="O133" s="386"/>
    </row>
    <row r="134" spans="2:15" ht="16.5" thickBot="1" x14ac:dyDescent="0.3">
      <c r="B134" s="57" t="s">
        <v>48</v>
      </c>
      <c r="C134" s="8"/>
      <c r="D134" s="5"/>
      <c r="E134" s="8"/>
      <c r="G134" s="384" t="s">
        <v>456</v>
      </c>
      <c r="H134" s="385"/>
      <c r="I134" s="385"/>
      <c r="J134" s="385"/>
      <c r="K134" s="385"/>
      <c r="L134" s="385"/>
      <c r="M134" s="385"/>
      <c r="N134" s="385"/>
      <c r="O134" s="386"/>
    </row>
    <row r="135" spans="2:15" ht="16.5" thickBot="1" x14ac:dyDescent="0.3">
      <c r="B135" s="57" t="s">
        <v>53</v>
      </c>
      <c r="C135" s="8"/>
      <c r="D135" s="5"/>
      <c r="E135" s="8"/>
      <c r="G135" s="384" t="s">
        <v>457</v>
      </c>
      <c r="H135" s="385"/>
      <c r="I135" s="385"/>
      <c r="J135" s="385"/>
      <c r="K135" s="385"/>
      <c r="L135" s="385"/>
      <c r="M135" s="385"/>
      <c r="N135" s="385"/>
      <c r="O135" s="386"/>
    </row>
    <row r="136" spans="2:15" ht="16.5" thickBot="1" x14ac:dyDescent="0.3">
      <c r="B136" s="57" t="s">
        <v>46</v>
      </c>
      <c r="C136" s="8"/>
      <c r="D136" s="5"/>
      <c r="E136" s="8"/>
      <c r="G136" s="384" t="s">
        <v>458</v>
      </c>
      <c r="H136" s="385"/>
      <c r="I136" s="385"/>
      <c r="J136" s="385"/>
      <c r="K136" s="385"/>
      <c r="L136" s="385"/>
      <c r="M136" s="385"/>
      <c r="N136" s="385"/>
      <c r="O136" s="386"/>
    </row>
    <row r="137" spans="2:15" ht="16.5" thickBot="1" x14ac:dyDescent="0.3">
      <c r="B137" s="57" t="s">
        <v>52</v>
      </c>
      <c r="C137" s="8"/>
      <c r="D137" s="5"/>
      <c r="E137" s="8"/>
      <c r="G137" s="384" t="s">
        <v>332</v>
      </c>
      <c r="H137" s="385"/>
      <c r="I137" s="385"/>
      <c r="J137" s="385"/>
      <c r="K137" s="385"/>
      <c r="L137" s="385"/>
      <c r="M137" s="385"/>
      <c r="N137" s="385"/>
      <c r="O137" s="386"/>
    </row>
    <row r="138" spans="2:15" ht="16.5" thickBot="1" x14ac:dyDescent="0.3">
      <c r="B138" s="57" t="s">
        <v>180</v>
      </c>
      <c r="C138" s="8"/>
      <c r="D138" s="5"/>
      <c r="E138" s="8"/>
      <c r="G138" s="409">
        <f>E125</f>
        <v>130000000</v>
      </c>
      <c r="H138" s="410"/>
      <c r="I138" s="410"/>
      <c r="J138" s="410"/>
      <c r="K138" s="410"/>
      <c r="L138" s="410"/>
      <c r="M138" s="410"/>
      <c r="N138" s="410"/>
      <c r="O138" s="411"/>
    </row>
    <row r="139" spans="2:15" ht="16.5" thickBot="1" x14ac:dyDescent="0.3">
      <c r="B139" s="57" t="s">
        <v>191</v>
      </c>
      <c r="C139" s="8"/>
      <c r="D139" s="5"/>
      <c r="E139" s="8"/>
      <c r="G139" s="221" t="s">
        <v>445</v>
      </c>
      <c r="H139" s="407" t="s">
        <v>2</v>
      </c>
      <c r="I139" s="407"/>
      <c r="J139" s="407"/>
      <c r="K139" s="407"/>
      <c r="L139" s="407"/>
      <c r="M139" s="407"/>
      <c r="N139" s="407"/>
      <c r="O139" s="408"/>
    </row>
    <row r="140" spans="2:15" ht="16.5" thickBot="1" x14ac:dyDescent="0.3">
      <c r="B140" s="58" t="s">
        <v>192</v>
      </c>
      <c r="C140" s="59"/>
      <c r="D140" s="60"/>
      <c r="E140" s="59"/>
      <c r="F140" s="61"/>
      <c r="G140" s="409">
        <v>64000000</v>
      </c>
      <c r="H140" s="410"/>
      <c r="I140" s="410"/>
      <c r="J140" s="410"/>
      <c r="K140" s="410"/>
      <c r="L140" s="410"/>
      <c r="M140" s="410"/>
      <c r="N140" s="410"/>
      <c r="O140" s="411"/>
    </row>
    <row r="141" spans="2:15" ht="16.5" thickBot="1" x14ac:dyDescent="0.3">
      <c r="B141" s="423" t="s">
        <v>312</v>
      </c>
      <c r="C141" s="424"/>
      <c r="D141" s="424"/>
      <c r="E141" s="424"/>
      <c r="F141" s="424"/>
      <c r="G141" s="424"/>
      <c r="H141" s="424"/>
      <c r="I141" s="424"/>
      <c r="J141" s="424"/>
      <c r="K141" s="424"/>
      <c r="L141" s="424"/>
      <c r="M141" s="424"/>
      <c r="N141" s="424"/>
      <c r="O141" s="425"/>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53" t="s">
        <v>44</v>
      </c>
      <c r="E143" s="553"/>
      <c r="F143" s="553"/>
      <c r="G143" s="553"/>
      <c r="H143" s="553"/>
      <c r="I143" s="553"/>
      <c r="J143" s="553"/>
      <c r="K143" s="553"/>
      <c r="L143" s="553"/>
      <c r="M143" s="255"/>
      <c r="N143" s="255"/>
    </row>
    <row r="144" spans="2:15" ht="15.75" x14ac:dyDescent="0.25">
      <c r="B144" s="165" t="s">
        <v>19</v>
      </c>
      <c r="C144" s="165"/>
      <c r="D144" s="165"/>
      <c r="E144" s="165"/>
      <c r="F144" s="165"/>
      <c r="G144" s="165"/>
      <c r="H144" s="165"/>
      <c r="I144" s="165"/>
      <c r="J144" s="165"/>
      <c r="K144" s="435">
        <f>K111-K120</f>
        <v>25766600</v>
      </c>
      <c r="L144" s="435"/>
      <c r="M144" s="435"/>
      <c r="N144" s="435"/>
    </row>
    <row r="145" spans="2:24" ht="14.25" customHeight="1" x14ac:dyDescent="0.25">
      <c r="B145" s="158" t="s">
        <v>27</v>
      </c>
      <c r="C145" s="158"/>
      <c r="D145" s="158"/>
      <c r="E145" s="158"/>
      <c r="F145" s="158"/>
      <c r="G145" s="158"/>
      <c r="H145" s="158"/>
      <c r="I145" s="158"/>
      <c r="J145" s="158"/>
      <c r="K145" s="434">
        <f>K111-K121</f>
        <v>29516600</v>
      </c>
      <c r="L145" s="434"/>
      <c r="M145" s="434"/>
      <c r="N145" s="434"/>
    </row>
    <row r="146" spans="2:24" ht="15.75" x14ac:dyDescent="0.25">
      <c r="B146" s="158" t="s">
        <v>28</v>
      </c>
      <c r="C146" s="158"/>
      <c r="D146" s="158"/>
      <c r="E146" s="158"/>
      <c r="F146" s="158"/>
      <c r="G146" s="158"/>
      <c r="H146" s="158"/>
      <c r="I146" s="158"/>
      <c r="J146" s="158"/>
      <c r="K146" s="434">
        <f>K111-K122</f>
        <v>30766600</v>
      </c>
      <c r="L146" s="434"/>
      <c r="M146" s="434"/>
      <c r="N146" s="434"/>
    </row>
    <row r="147" spans="2:24" ht="15.75" x14ac:dyDescent="0.25">
      <c r="B147" s="229" t="s">
        <v>28</v>
      </c>
      <c r="C147" s="229"/>
      <c r="D147" s="229"/>
      <c r="E147" s="229"/>
      <c r="F147" s="229"/>
      <c r="G147" s="229"/>
      <c r="H147" s="229"/>
      <c r="I147" s="229"/>
      <c r="J147" s="229"/>
      <c r="K147" s="447">
        <f>K111-K123</f>
        <v>32291600</v>
      </c>
      <c r="L147" s="447"/>
      <c r="M147" s="447"/>
      <c r="N147" s="447"/>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26" t="s">
        <v>173</v>
      </c>
      <c r="C161" s="427"/>
      <c r="D161" s="427"/>
      <c r="E161" s="427"/>
      <c r="F161" s="427"/>
      <c r="G161" s="428"/>
      <c r="H161" s="426" t="s">
        <v>174</v>
      </c>
      <c r="I161" s="427"/>
      <c r="J161" s="427"/>
      <c r="K161" s="427"/>
      <c r="L161" s="427"/>
      <c r="M161" s="427"/>
      <c r="N161" s="428"/>
    </row>
    <row r="162" spans="2:21" ht="15" customHeight="1" x14ac:dyDescent="0.25">
      <c r="B162" s="402" t="s">
        <v>176</v>
      </c>
      <c r="C162" s="403"/>
      <c r="D162" s="404" t="s">
        <v>461</v>
      </c>
      <c r="E162" s="405"/>
      <c r="F162" s="405"/>
      <c r="G162" s="406"/>
      <c r="H162" s="402" t="s">
        <v>176</v>
      </c>
      <c r="I162" s="403"/>
      <c r="J162" s="404"/>
      <c r="K162" s="405"/>
      <c r="L162" s="405"/>
      <c r="M162" s="405"/>
      <c r="N162" s="406"/>
      <c r="R162" s="3"/>
      <c r="S162" s="1"/>
      <c r="T162" s="1"/>
      <c r="U162" s="1"/>
    </row>
    <row r="163" spans="2:21" ht="15" customHeight="1" x14ac:dyDescent="0.25">
      <c r="B163" s="439" t="s">
        <v>81</v>
      </c>
      <c r="C163" s="440"/>
      <c r="D163" s="439" t="s">
        <v>186</v>
      </c>
      <c r="E163" s="441"/>
      <c r="F163" s="441"/>
      <c r="G163" s="440"/>
      <c r="H163" s="441" t="s">
        <v>81</v>
      </c>
      <c r="I163" s="440"/>
      <c r="J163" s="439" t="s">
        <v>313</v>
      </c>
      <c r="K163" s="441"/>
      <c r="L163" s="441"/>
      <c r="M163" s="441"/>
      <c r="N163" s="440"/>
      <c r="P163" s="442"/>
      <c r="Q163" s="442"/>
      <c r="R163" s="442"/>
      <c r="S163" s="442"/>
      <c r="T163" s="442"/>
      <c r="U163" s="442"/>
    </row>
    <row r="164" spans="2:21" ht="15.75" x14ac:dyDescent="0.25">
      <c r="B164" s="402" t="s">
        <v>177</v>
      </c>
      <c r="C164" s="403"/>
      <c r="D164" s="439" t="s">
        <v>178</v>
      </c>
      <c r="E164" s="441"/>
      <c r="F164" s="441"/>
      <c r="G164" s="440"/>
      <c r="H164" s="439" t="s">
        <v>177</v>
      </c>
      <c r="I164" s="440"/>
      <c r="J164" s="554" t="s">
        <v>188</v>
      </c>
      <c r="K164" s="555"/>
      <c r="L164" s="555"/>
      <c r="M164" s="555"/>
      <c r="N164" s="556"/>
      <c r="R164" s="1"/>
      <c r="S164" s="1"/>
      <c r="T164" s="1"/>
      <c r="U164" s="1"/>
    </row>
    <row r="165" spans="2:21" ht="18.75" x14ac:dyDescent="0.25">
      <c r="B165" s="430" t="s">
        <v>179</v>
      </c>
      <c r="C165" s="431"/>
      <c r="G165" s="147"/>
      <c r="H165" s="430" t="s">
        <v>179</v>
      </c>
      <c r="I165" s="431"/>
      <c r="K165" s="1"/>
      <c r="L165" s="1"/>
      <c r="M165" s="1"/>
      <c r="N165" s="6"/>
      <c r="R165" s="1"/>
      <c r="S165" s="1"/>
      <c r="T165" s="1"/>
      <c r="U165" s="1"/>
    </row>
    <row r="166" spans="2:21" ht="18.75" x14ac:dyDescent="0.25">
      <c r="B166" s="430"/>
      <c r="C166" s="431"/>
      <c r="G166" s="147"/>
      <c r="H166" s="430"/>
      <c r="I166" s="431"/>
      <c r="K166" s="1"/>
      <c r="L166" s="1"/>
      <c r="M166" s="1"/>
      <c r="N166" s="6"/>
      <c r="R166" s="1"/>
      <c r="S166" s="1"/>
      <c r="T166" s="1"/>
      <c r="U166" s="1"/>
    </row>
    <row r="167" spans="2:21" ht="18.75" x14ac:dyDescent="0.25">
      <c r="B167" s="432"/>
      <c r="C167" s="433"/>
      <c r="D167" s="11"/>
      <c r="E167" s="11"/>
      <c r="F167" s="11"/>
      <c r="G167" s="148"/>
      <c r="H167" s="432"/>
      <c r="I167" s="433"/>
      <c r="J167" s="11"/>
      <c r="K167" s="146"/>
      <c r="L167" s="19"/>
      <c r="M167" s="19"/>
      <c r="N167" s="20"/>
      <c r="Q167" s="418"/>
      <c r="R167" s="418"/>
      <c r="S167" s="418"/>
      <c r="T167" s="418"/>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36" t="s">
        <v>175</v>
      </c>
      <c r="C169" s="437"/>
      <c r="D169" s="437"/>
      <c r="E169" s="437"/>
      <c r="F169" s="437"/>
      <c r="G169" s="437"/>
      <c r="H169" s="437"/>
      <c r="I169" s="437"/>
      <c r="J169" s="437"/>
      <c r="K169" s="437"/>
      <c r="L169" s="437"/>
      <c r="M169" s="437"/>
      <c r="N169" s="438"/>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571" t="s">
        <v>428</v>
      </c>
      <c r="C3" s="571"/>
      <c r="D3" s="571"/>
      <c r="E3" s="571"/>
      <c r="F3" s="571"/>
      <c r="G3" s="571"/>
      <c r="H3" s="571"/>
      <c r="I3" s="571"/>
      <c r="J3" s="571"/>
      <c r="K3" s="571"/>
      <c r="L3" s="571"/>
      <c r="M3" s="571"/>
      <c r="N3" s="571"/>
    </row>
    <row r="4" spans="2:14" ht="15" customHeight="1" x14ac:dyDescent="0.25">
      <c r="B4" s="450" t="s">
        <v>429</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426</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5</v>
      </c>
      <c r="F18" s="459"/>
      <c r="G18" s="459"/>
      <c r="H18" s="460"/>
      <c r="I18" s="461"/>
      <c r="J18" s="462"/>
      <c r="K18" s="463"/>
      <c r="L18" s="461" t="s">
        <v>5</v>
      </c>
      <c r="M18" s="462"/>
      <c r="N18" s="463"/>
    </row>
    <row r="19" spans="2:14" x14ac:dyDescent="0.25">
      <c r="B19" s="455" t="s">
        <v>198</v>
      </c>
      <c r="C19" s="456"/>
      <c r="D19" s="457"/>
      <c r="E19" s="458" t="s">
        <v>352</v>
      </c>
      <c r="F19" s="573"/>
      <c r="G19" s="573"/>
      <c r="H19" s="574"/>
      <c r="I19" s="461"/>
      <c r="J19" s="462"/>
      <c r="K19" s="463"/>
      <c r="L19" s="461" t="s">
        <v>5</v>
      </c>
      <c r="M19" s="462"/>
      <c r="N19" s="463"/>
    </row>
    <row r="20" spans="2:14" x14ac:dyDescent="0.25">
      <c r="B20" s="455" t="s">
        <v>70</v>
      </c>
      <c r="C20" s="456"/>
      <c r="D20" s="457"/>
      <c r="E20" s="458" t="s">
        <v>430</v>
      </c>
      <c r="F20" s="459"/>
      <c r="G20" s="459"/>
      <c r="H20" s="460"/>
      <c r="I20" s="461" t="s">
        <v>431</v>
      </c>
      <c r="J20" s="462"/>
      <c r="K20" s="463"/>
      <c r="L20" s="461" t="s">
        <v>184</v>
      </c>
      <c r="M20" s="462"/>
      <c r="N20" s="463"/>
    </row>
    <row r="21" spans="2:14" x14ac:dyDescent="0.25">
      <c r="B21" s="455" t="s">
        <v>424</v>
      </c>
      <c r="C21" s="456"/>
      <c r="D21" s="457"/>
      <c r="E21" s="458"/>
      <c r="F21" s="459"/>
      <c r="G21" s="459"/>
      <c r="H21" s="460"/>
      <c r="I21" s="461"/>
      <c r="J21" s="462"/>
      <c r="K21" s="463"/>
      <c r="L21" s="461" t="s">
        <v>184</v>
      </c>
      <c r="M21" s="462"/>
      <c r="N21" s="463"/>
    </row>
    <row r="22" spans="2:14" x14ac:dyDescent="0.25">
      <c r="B22" s="455" t="s">
        <v>209</v>
      </c>
      <c r="C22" s="456"/>
      <c r="D22" s="457"/>
      <c r="E22" s="458" t="s">
        <v>432</v>
      </c>
      <c r="F22" s="459"/>
      <c r="G22" s="459"/>
      <c r="H22" s="460"/>
      <c r="I22" s="461" t="s">
        <v>351</v>
      </c>
      <c r="J22" s="462"/>
      <c r="K22" s="463"/>
      <c r="L22" s="461" t="s">
        <v>184</v>
      </c>
      <c r="M22" s="462"/>
      <c r="N22" s="463"/>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5" t="s">
        <v>91</v>
      </c>
      <c r="C45" s="506"/>
      <c r="D45" s="506"/>
      <c r="E45" s="506"/>
      <c r="F45" s="506"/>
      <c r="G45" s="506"/>
      <c r="H45" s="506"/>
      <c r="I45" s="506"/>
      <c r="J45" s="506"/>
      <c r="K45" s="506"/>
      <c r="L45" s="506"/>
      <c r="M45" s="506"/>
      <c r="N45" s="507"/>
    </row>
    <row r="46" spans="2:14" x14ac:dyDescent="0.25">
      <c r="B46" s="490" t="s">
        <v>433</v>
      </c>
      <c r="C46" s="491"/>
      <c r="D46" s="491"/>
      <c r="E46" s="491"/>
      <c r="F46" s="491"/>
      <c r="G46" s="491"/>
      <c r="H46" s="491"/>
      <c r="I46" s="491"/>
      <c r="J46" s="491"/>
      <c r="K46" s="491"/>
      <c r="L46" s="491"/>
      <c r="M46" s="491"/>
      <c r="N46" s="492"/>
    </row>
    <row r="47" spans="2:14" ht="11.25" customHeight="1" x14ac:dyDescent="0.25">
      <c r="B47" s="493"/>
      <c r="C47" s="494"/>
      <c r="D47" s="494"/>
      <c r="E47" s="494"/>
      <c r="F47" s="494"/>
      <c r="G47" s="494"/>
      <c r="H47" s="494"/>
      <c r="I47" s="494"/>
      <c r="J47" s="494"/>
      <c r="K47" s="494"/>
      <c r="L47" s="494"/>
      <c r="M47" s="494"/>
      <c r="N47" s="495"/>
    </row>
    <row r="48" spans="2:14" ht="11.25" hidden="1" customHeight="1" x14ac:dyDescent="0.25">
      <c r="B48" s="493"/>
      <c r="C48" s="494"/>
      <c r="D48" s="494"/>
      <c r="E48" s="494"/>
      <c r="F48" s="494"/>
      <c r="G48" s="494"/>
      <c r="H48" s="494"/>
      <c r="I48" s="494"/>
      <c r="J48" s="494"/>
      <c r="K48" s="494"/>
      <c r="L48" s="494"/>
      <c r="M48" s="494"/>
      <c r="N48" s="495"/>
    </row>
    <row r="49" spans="2:14" ht="6.75" hidden="1" customHeight="1" x14ac:dyDescent="0.25">
      <c r="B49" s="493"/>
      <c r="C49" s="494"/>
      <c r="D49" s="494"/>
      <c r="E49" s="494"/>
      <c r="F49" s="494"/>
      <c r="G49" s="494"/>
      <c r="H49" s="494"/>
      <c r="I49" s="494"/>
      <c r="J49" s="494"/>
      <c r="K49" s="494"/>
      <c r="L49" s="494"/>
      <c r="M49" s="494"/>
      <c r="N49" s="495"/>
    </row>
    <row r="50" spans="2:14" hidden="1" x14ac:dyDescent="0.25">
      <c r="B50" s="493"/>
      <c r="C50" s="494"/>
      <c r="D50" s="494"/>
      <c r="E50" s="494"/>
      <c r="F50" s="494"/>
      <c r="G50" s="494"/>
      <c r="H50" s="494"/>
      <c r="I50" s="494"/>
      <c r="J50" s="494"/>
      <c r="K50" s="494"/>
      <c r="L50" s="494"/>
      <c r="M50" s="494"/>
      <c r="N50" s="495"/>
    </row>
    <row r="51" spans="2:14" ht="1.5" customHeight="1" x14ac:dyDescent="0.25">
      <c r="B51" s="493"/>
      <c r="C51" s="494"/>
      <c r="D51" s="494"/>
      <c r="E51" s="494"/>
      <c r="F51" s="494"/>
      <c r="G51" s="494"/>
      <c r="H51" s="494"/>
      <c r="I51" s="494"/>
      <c r="J51" s="494"/>
      <c r="K51" s="494"/>
      <c r="L51" s="494"/>
      <c r="M51" s="494"/>
      <c r="N51" s="495"/>
    </row>
    <row r="52" spans="2:14" ht="1.5" customHeight="1" thickBot="1" x14ac:dyDescent="0.3">
      <c r="B52" s="496"/>
      <c r="C52" s="497"/>
      <c r="D52" s="497"/>
      <c r="E52" s="497"/>
      <c r="F52" s="497"/>
      <c r="G52" s="497"/>
      <c r="H52" s="497"/>
      <c r="I52" s="497"/>
      <c r="J52" s="497"/>
      <c r="K52" s="497"/>
      <c r="L52" s="497"/>
      <c r="M52" s="497"/>
      <c r="N52" s="498"/>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5" t="s">
        <v>91</v>
      </c>
      <c r="C64" s="506"/>
      <c r="D64" s="506"/>
      <c r="E64" s="506"/>
      <c r="F64" s="506"/>
      <c r="G64" s="506"/>
      <c r="H64" s="506"/>
      <c r="I64" s="506"/>
      <c r="J64" s="506"/>
      <c r="K64" s="506"/>
      <c r="L64" s="506"/>
      <c r="M64" s="506"/>
      <c r="N64" s="507"/>
    </row>
    <row r="65" spans="2:14" x14ac:dyDescent="0.25">
      <c r="B65" s="490" t="s">
        <v>443</v>
      </c>
      <c r="C65" s="491"/>
      <c r="D65" s="491"/>
      <c r="E65" s="491"/>
      <c r="F65" s="491"/>
      <c r="G65" s="491"/>
      <c r="H65" s="491"/>
      <c r="I65" s="491"/>
      <c r="J65" s="491"/>
      <c r="K65" s="491"/>
      <c r="L65" s="491"/>
      <c r="M65" s="491"/>
      <c r="N65" s="492"/>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x14ac:dyDescent="0.25">
      <c r="B68" s="493"/>
      <c r="C68" s="494"/>
      <c r="D68" s="494"/>
      <c r="E68" s="494"/>
      <c r="F68" s="494"/>
      <c r="G68" s="494"/>
      <c r="H68" s="494"/>
      <c r="I68" s="494"/>
      <c r="J68" s="494"/>
      <c r="K68" s="494"/>
      <c r="L68" s="494"/>
      <c r="M68" s="494"/>
      <c r="N68" s="495"/>
    </row>
    <row r="69" spans="2:14" ht="3" customHeight="1" x14ac:dyDescent="0.25">
      <c r="B69" s="493"/>
      <c r="C69" s="494"/>
      <c r="D69" s="494"/>
      <c r="E69" s="494"/>
      <c r="F69" s="494"/>
      <c r="G69" s="494"/>
      <c r="H69" s="494"/>
      <c r="I69" s="494"/>
      <c r="J69" s="494"/>
      <c r="K69" s="494"/>
      <c r="L69" s="494"/>
      <c r="M69" s="494"/>
      <c r="N69" s="495"/>
    </row>
    <row r="70" spans="2:14" ht="13.5" customHeight="1" x14ac:dyDescent="0.25">
      <c r="B70" s="493"/>
      <c r="C70" s="494"/>
      <c r="D70" s="494"/>
      <c r="E70" s="494"/>
      <c r="F70" s="494"/>
      <c r="G70" s="494"/>
      <c r="H70" s="494"/>
      <c r="I70" s="494"/>
      <c r="J70" s="494"/>
      <c r="K70" s="494"/>
      <c r="L70" s="494"/>
      <c r="M70" s="494"/>
      <c r="N70" s="495"/>
    </row>
    <row r="71" spans="2:14" hidden="1" x14ac:dyDescent="0.25">
      <c r="B71" s="493"/>
      <c r="C71" s="494"/>
      <c r="D71" s="494"/>
      <c r="E71" s="494"/>
      <c r="F71" s="494"/>
      <c r="G71" s="494"/>
      <c r="H71" s="494"/>
      <c r="I71" s="494"/>
      <c r="J71" s="494"/>
      <c r="K71" s="494"/>
      <c r="L71" s="494"/>
      <c r="M71" s="494"/>
      <c r="N71" s="495"/>
    </row>
    <row r="72" spans="2:14" ht="72" customHeight="1" thickBot="1" x14ac:dyDescent="0.3">
      <c r="B72" s="496"/>
      <c r="C72" s="497"/>
      <c r="D72" s="497"/>
      <c r="E72" s="497"/>
      <c r="F72" s="497"/>
      <c r="G72" s="497"/>
      <c r="H72" s="497"/>
      <c r="I72" s="497"/>
      <c r="J72" s="497"/>
      <c r="K72" s="497"/>
      <c r="L72" s="497"/>
      <c r="M72" s="497"/>
      <c r="N72" s="498"/>
    </row>
    <row r="73" spans="2:14" ht="5.25" customHeight="1" x14ac:dyDescent="0.25"/>
    <row r="74" spans="2:14" ht="16.5" thickBot="1" x14ac:dyDescent="0.3">
      <c r="B74" s="99" t="s">
        <v>107</v>
      </c>
      <c r="C74" s="100"/>
      <c r="D74" s="100"/>
      <c r="E74" s="23"/>
      <c r="F74" s="23"/>
      <c r="G74" s="23"/>
      <c r="H74" s="23"/>
    </row>
    <row r="75" spans="2:14" ht="15.75" thickBot="1" x14ac:dyDescent="0.3">
      <c r="B75" s="499" t="s">
        <v>91</v>
      </c>
      <c r="C75" s="500"/>
      <c r="D75" s="500"/>
      <c r="E75" s="500"/>
      <c r="F75" s="500"/>
      <c r="G75" s="500"/>
      <c r="H75" s="500"/>
      <c r="I75" s="500"/>
      <c r="J75" s="500"/>
      <c r="K75" s="500"/>
      <c r="L75" s="500"/>
      <c r="M75" s="500"/>
      <c r="N75" s="501"/>
    </row>
    <row r="76" spans="2:14" x14ac:dyDescent="0.25">
      <c r="B76" s="490" t="s">
        <v>427</v>
      </c>
      <c r="C76" s="491"/>
      <c r="D76" s="491"/>
      <c r="E76" s="491"/>
      <c r="F76" s="491"/>
      <c r="G76" s="491"/>
      <c r="H76" s="491"/>
      <c r="I76" s="491"/>
      <c r="J76" s="491"/>
      <c r="K76" s="491"/>
      <c r="L76" s="491"/>
      <c r="M76" s="491"/>
      <c r="N76" s="492"/>
    </row>
    <row r="77" spans="2:14" ht="4.5" customHeight="1" x14ac:dyDescent="0.25">
      <c r="B77" s="493"/>
      <c r="C77" s="494"/>
      <c r="D77" s="494"/>
      <c r="E77" s="494"/>
      <c r="F77" s="494"/>
      <c r="G77" s="494"/>
      <c r="H77" s="494"/>
      <c r="I77" s="494"/>
      <c r="J77" s="494"/>
      <c r="K77" s="494"/>
      <c r="L77" s="494"/>
      <c r="M77" s="494"/>
      <c r="N77" s="495"/>
    </row>
    <row r="78" spans="2:14" ht="0.75" customHeight="1" thickBot="1" x14ac:dyDescent="0.3">
      <c r="B78" s="496"/>
      <c r="C78" s="497"/>
      <c r="D78" s="497"/>
      <c r="E78" s="497"/>
      <c r="F78" s="497"/>
      <c r="G78" s="497"/>
      <c r="H78" s="497"/>
      <c r="I78" s="497"/>
      <c r="J78" s="497"/>
      <c r="K78" s="497"/>
      <c r="L78" s="497"/>
      <c r="M78" s="497"/>
      <c r="N78" s="498"/>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08" t="s">
        <v>434</v>
      </c>
      <c r="C81" s="509"/>
      <c r="D81" s="509"/>
      <c r="E81" s="509"/>
      <c r="F81" s="509"/>
      <c r="G81" s="509"/>
      <c r="H81" s="509"/>
      <c r="I81" s="509"/>
      <c r="J81" s="509"/>
      <c r="K81" s="509"/>
      <c r="L81" s="509"/>
      <c r="M81" s="509"/>
      <c r="N81" s="510"/>
    </row>
    <row r="82" spans="1:14" ht="13.5" customHeight="1" x14ac:dyDescent="0.25">
      <c r="B82" s="511" t="s">
        <v>244</v>
      </c>
      <c r="C82" s="511"/>
      <c r="D82" s="511"/>
      <c r="E82" s="511"/>
      <c r="F82" s="511"/>
      <c r="G82" s="511"/>
      <c r="H82" s="511"/>
      <c r="I82" s="511" t="s">
        <v>245</v>
      </c>
      <c r="J82" s="511"/>
      <c r="K82" s="511"/>
      <c r="L82" s="511"/>
      <c r="M82" s="511"/>
      <c r="N82" s="511"/>
    </row>
    <row r="83" spans="1:14" ht="13.5" customHeight="1" x14ac:dyDescent="0.25">
      <c r="B83" s="511" t="s">
        <v>246</v>
      </c>
      <c r="C83" s="511"/>
      <c r="D83" s="511"/>
      <c r="E83" s="511" t="s">
        <v>247</v>
      </c>
      <c r="F83" s="511"/>
      <c r="G83" s="511"/>
      <c r="H83" s="511"/>
      <c r="I83" s="511" t="s">
        <v>246</v>
      </c>
      <c r="J83" s="511"/>
      <c r="K83" s="511" t="s">
        <v>247</v>
      </c>
      <c r="L83" s="511"/>
      <c r="M83" s="511"/>
      <c r="N83" s="511"/>
    </row>
    <row r="84" spans="1:14" ht="13.5" customHeight="1" x14ac:dyDescent="0.25">
      <c r="B84" s="511" t="s">
        <v>383</v>
      </c>
      <c r="C84" s="511"/>
      <c r="D84" s="511"/>
      <c r="E84" s="512"/>
      <c r="F84" s="513"/>
      <c r="G84" s="513"/>
      <c r="H84" s="514"/>
      <c r="I84" s="511" t="s">
        <v>383</v>
      </c>
      <c r="J84" s="511"/>
      <c r="K84" s="519"/>
      <c r="L84" s="519"/>
      <c r="M84" s="519"/>
      <c r="N84" s="519"/>
    </row>
    <row r="85" spans="1:14" ht="13.5" customHeight="1" x14ac:dyDescent="0.25">
      <c r="B85" s="511" t="s">
        <v>248</v>
      </c>
      <c r="C85" s="511"/>
      <c r="D85" s="511"/>
      <c r="E85" s="512"/>
      <c r="F85" s="513"/>
      <c r="G85" s="513"/>
      <c r="H85" s="514"/>
      <c r="I85" s="511" t="s">
        <v>248</v>
      </c>
      <c r="J85" s="511"/>
      <c r="K85" s="519"/>
      <c r="L85" s="519"/>
      <c r="M85" s="519"/>
      <c r="N85" s="519"/>
    </row>
    <row r="86" spans="1:14" ht="13.5" customHeight="1" x14ac:dyDescent="0.25">
      <c r="B86" s="511" t="s">
        <v>249</v>
      </c>
      <c r="C86" s="511"/>
      <c r="D86" s="511"/>
      <c r="E86" s="519"/>
      <c r="F86" s="519"/>
      <c r="G86" s="519"/>
      <c r="H86" s="519"/>
      <c r="I86" s="511" t="s">
        <v>249</v>
      </c>
      <c r="J86" s="511"/>
      <c r="K86" s="519"/>
      <c r="L86" s="519"/>
      <c r="M86" s="519"/>
      <c r="N86" s="519"/>
    </row>
    <row r="87" spans="1:14" ht="13.5" customHeight="1" x14ac:dyDescent="0.25">
      <c r="B87" s="515" t="s">
        <v>251</v>
      </c>
      <c r="C87" s="515"/>
      <c r="D87" s="515"/>
      <c r="E87" s="516">
        <f>SUM(E84:H86)</f>
        <v>0</v>
      </c>
      <c r="F87" s="515"/>
      <c r="G87" s="515"/>
      <c r="H87" s="515"/>
      <c r="I87" s="515" t="s">
        <v>251</v>
      </c>
      <c r="J87" s="515"/>
      <c r="K87" s="516">
        <f>SUM(K84:N86)</f>
        <v>0</v>
      </c>
      <c r="L87" s="515"/>
      <c r="M87" s="515"/>
      <c r="N87" s="515"/>
    </row>
    <row r="88" spans="1:14" ht="13.5" customHeight="1" x14ac:dyDescent="0.25">
      <c r="B88" s="517" t="s">
        <v>252</v>
      </c>
      <c r="C88" s="517"/>
      <c r="D88" s="517"/>
      <c r="E88" s="518">
        <f>E87/3</f>
        <v>0</v>
      </c>
      <c r="F88" s="518"/>
      <c r="G88" s="518"/>
      <c r="H88" s="518"/>
      <c r="I88" s="517" t="s">
        <v>252</v>
      </c>
      <c r="J88" s="517"/>
      <c r="K88" s="518">
        <f>K87/3</f>
        <v>0</v>
      </c>
      <c r="L88" s="518"/>
      <c r="M88" s="518"/>
      <c r="N88" s="518"/>
    </row>
    <row r="89" spans="1:14" ht="6" customHeight="1" x14ac:dyDescent="0.25"/>
    <row r="90" spans="1:14" x14ac:dyDescent="0.25">
      <c r="A90" s="32"/>
      <c r="B90" s="502" t="s">
        <v>42</v>
      </c>
      <c r="C90" s="503"/>
      <c r="D90" s="503"/>
      <c r="E90" s="503"/>
      <c r="F90" s="503"/>
      <c r="G90" s="503"/>
      <c r="H90" s="503"/>
      <c r="I90" s="503"/>
      <c r="J90" s="503"/>
      <c r="K90" s="503"/>
      <c r="L90" s="503"/>
      <c r="M90" s="503"/>
      <c r="N90" s="504"/>
    </row>
    <row r="91" spans="1:14" x14ac:dyDescent="0.25">
      <c r="A91" s="32"/>
      <c r="B91" s="481" t="s">
        <v>22</v>
      </c>
      <c r="C91" s="482"/>
      <c r="D91" s="483"/>
      <c r="E91" s="484" t="s">
        <v>21</v>
      </c>
      <c r="F91" s="485"/>
      <c r="G91" s="51" t="s">
        <v>35</v>
      </c>
      <c r="H91" s="484" t="s">
        <v>54</v>
      </c>
      <c r="I91" s="486"/>
      <c r="J91" s="486"/>
      <c r="K91" s="485"/>
      <c r="L91" s="486" t="s">
        <v>18</v>
      </c>
      <c r="M91" s="486"/>
      <c r="N91" s="485"/>
    </row>
    <row r="92" spans="1:14" ht="15.75" x14ac:dyDescent="0.25">
      <c r="B92" s="474" t="s">
        <v>213</v>
      </c>
      <c r="C92" s="475"/>
      <c r="D92" s="476"/>
      <c r="E92" s="477" t="s">
        <v>214</v>
      </c>
      <c r="F92" s="477"/>
      <c r="G92" s="210" t="s">
        <v>215</v>
      </c>
      <c r="H92" s="478">
        <v>16966704</v>
      </c>
      <c r="I92" s="479"/>
      <c r="J92" s="479"/>
      <c r="K92" s="480"/>
      <c r="L92" s="479">
        <v>2865500</v>
      </c>
      <c r="M92" s="479"/>
      <c r="N92" s="480"/>
    </row>
    <row r="93" spans="1:14" ht="15.75" x14ac:dyDescent="0.25">
      <c r="B93" s="564" t="s">
        <v>439</v>
      </c>
      <c r="C93" s="565"/>
      <c r="D93" s="566"/>
      <c r="E93" s="567" t="s">
        <v>225</v>
      </c>
      <c r="F93" s="567"/>
      <c r="G93" s="176" t="s">
        <v>441</v>
      </c>
      <c r="H93" s="568">
        <v>742500</v>
      </c>
      <c r="I93" s="569"/>
      <c r="J93" s="569"/>
      <c r="K93" s="570"/>
      <c r="L93" s="569">
        <v>0</v>
      </c>
      <c r="M93" s="569"/>
      <c r="N93" s="570"/>
    </row>
    <row r="94" spans="1:14" ht="15.75" x14ac:dyDescent="0.25">
      <c r="B94" s="558"/>
      <c r="C94" s="559"/>
      <c r="D94" s="560"/>
      <c r="E94" s="477"/>
      <c r="F94" s="477"/>
      <c r="G94" s="50"/>
      <c r="H94" s="561"/>
      <c r="I94" s="562"/>
      <c r="J94" s="562"/>
      <c r="K94" s="563"/>
      <c r="L94" s="562"/>
      <c r="M94" s="562"/>
      <c r="N94" s="563"/>
    </row>
    <row r="95" spans="1:14" ht="15.75" x14ac:dyDescent="0.25">
      <c r="B95" s="558"/>
      <c r="C95" s="559"/>
      <c r="D95" s="560"/>
      <c r="E95" s="477"/>
      <c r="F95" s="477"/>
      <c r="G95" s="50"/>
      <c r="H95" s="561"/>
      <c r="I95" s="562"/>
      <c r="J95" s="562"/>
      <c r="K95" s="563"/>
      <c r="L95" s="562"/>
      <c r="M95" s="562"/>
      <c r="N95" s="563"/>
    </row>
    <row r="96" spans="1:14" x14ac:dyDescent="0.25">
      <c r="B96" s="379" t="s">
        <v>20</v>
      </c>
      <c r="C96" s="379"/>
      <c r="D96" s="379"/>
      <c r="E96" s="379"/>
      <c r="F96" s="379"/>
      <c r="G96" s="380"/>
      <c r="H96" s="381">
        <f>SUM(H92:K95)-H93</f>
        <v>16966704</v>
      </c>
      <c r="I96" s="382"/>
      <c r="J96" s="382"/>
      <c r="K96" s="383"/>
      <c r="L96" s="381">
        <f>SUM(L92:N95)</f>
        <v>2865500</v>
      </c>
      <c r="M96" s="382"/>
      <c r="N96" s="383"/>
    </row>
    <row r="97" spans="2:15" ht="15" customHeight="1" x14ac:dyDescent="0.25">
      <c r="B97" s="258" t="s">
        <v>440</v>
      </c>
      <c r="C97" s="259"/>
      <c r="D97" s="259"/>
      <c r="E97" s="259"/>
      <c r="F97" s="259"/>
    </row>
    <row r="98" spans="2:15" x14ac:dyDescent="0.25">
      <c r="B98" s="9" t="s">
        <v>41</v>
      </c>
      <c r="F98" s="5"/>
      <c r="G98" s="1"/>
      <c r="H98" s="1"/>
      <c r="I98" s="1"/>
      <c r="J98" s="1"/>
      <c r="K98" s="377"/>
      <c r="L98" s="377"/>
      <c r="M98" s="377"/>
      <c r="N98" s="377"/>
      <c r="O98" s="1"/>
    </row>
    <row r="99" spans="2:15" x14ac:dyDescent="0.25">
      <c r="B99" s="35" t="s">
        <v>205</v>
      </c>
      <c r="D99" s="46"/>
      <c r="E99" s="5" t="s">
        <v>442</v>
      </c>
      <c r="F99" s="5"/>
      <c r="G99" s="1"/>
      <c r="H99" s="1"/>
      <c r="I99" s="1"/>
      <c r="J99" s="1"/>
      <c r="K99" s="377">
        <v>201600000</v>
      </c>
      <c r="L99" s="377"/>
      <c r="M99" s="377"/>
      <c r="N99" s="377"/>
      <c r="O99" s="1"/>
    </row>
    <row r="100" spans="2:15" ht="15" customHeight="1" x14ac:dyDescent="0.25">
      <c r="B100" s="4" t="s">
        <v>3</v>
      </c>
      <c r="F100" s="7"/>
      <c r="K100" s="388">
        <v>5</v>
      </c>
      <c r="L100" s="388"/>
      <c r="M100" s="388"/>
      <c r="N100" s="249" t="s">
        <v>2</v>
      </c>
      <c r="O100" s="1"/>
    </row>
    <row r="101" spans="2:15" x14ac:dyDescent="0.25">
      <c r="B101" s="43" t="s">
        <v>16</v>
      </c>
      <c r="F101" s="5"/>
      <c r="G101" s="1"/>
      <c r="H101" s="1"/>
      <c r="I101" s="1"/>
      <c r="J101" s="1"/>
      <c r="K101" s="378">
        <f>K99*95%</f>
        <v>191520000</v>
      </c>
      <c r="L101" s="378"/>
      <c r="M101" s="378"/>
      <c r="N101" s="378"/>
      <c r="O101" s="1"/>
    </row>
    <row r="102" spans="2:15" ht="15" customHeight="1" x14ac:dyDescent="0.25">
      <c r="B102" s="9" t="s">
        <v>195</v>
      </c>
      <c r="K102" s="387">
        <f>K99*K100/100</f>
        <v>10080000</v>
      </c>
      <c r="L102" s="387"/>
      <c r="M102" s="387"/>
      <c r="N102" s="387"/>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76">
        <f>K102</f>
        <v>10080000</v>
      </c>
      <c r="L104" s="376"/>
      <c r="M104" s="376"/>
      <c r="N104" s="376"/>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77">
        <v>1000000</v>
      </c>
      <c r="L107" s="377"/>
      <c r="M107" s="377"/>
      <c r="N107" s="377"/>
    </row>
    <row r="108" spans="2:15" ht="3.75" customHeight="1" x14ac:dyDescent="0.25">
      <c r="C108" s="8"/>
      <c r="D108" s="8"/>
      <c r="E108" s="8"/>
      <c r="K108" s="377"/>
      <c r="L108" s="377"/>
      <c r="M108" s="377"/>
      <c r="N108" s="377"/>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389">
        <f>K107+K108</f>
        <v>1000000</v>
      </c>
      <c r="L110" s="389"/>
      <c r="M110" s="389"/>
      <c r="N110" s="389"/>
    </row>
    <row r="111" spans="2:15" ht="2.25" customHeight="1" x14ac:dyDescent="0.25">
      <c r="B111" s="9"/>
      <c r="C111" s="26"/>
      <c r="D111" s="26"/>
      <c r="E111" s="26"/>
      <c r="F111" s="5"/>
      <c r="K111" s="45"/>
      <c r="L111" s="45"/>
      <c r="M111" s="45"/>
      <c r="N111" s="45"/>
    </row>
    <row r="112" spans="2:15" x14ac:dyDescent="0.25">
      <c r="B112" s="4" t="s">
        <v>4</v>
      </c>
      <c r="C112" s="8"/>
      <c r="D112" s="8"/>
      <c r="E112" s="8"/>
      <c r="K112" s="377">
        <v>3000000</v>
      </c>
      <c r="L112" s="377"/>
      <c r="M112" s="377"/>
      <c r="N112" s="377"/>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392">
        <f>K104-K110-K112</f>
        <v>6080000</v>
      </c>
      <c r="L114" s="392"/>
      <c r="M114" s="392"/>
      <c r="N114" s="393"/>
    </row>
    <row r="115" spans="2:14" ht="15.75" customHeight="1" x14ac:dyDescent="0.25">
      <c r="B115" s="8"/>
      <c r="C115" s="8"/>
      <c r="D115" s="8"/>
      <c r="E115" s="8"/>
      <c r="J115" s="27"/>
      <c r="K115" s="249"/>
      <c r="L115" s="249"/>
      <c r="M115" s="249"/>
      <c r="N115" s="249"/>
    </row>
    <row r="116" spans="2:14" customFormat="1" x14ac:dyDescent="0.25">
      <c r="B116" s="394" t="s">
        <v>37</v>
      </c>
      <c r="C116" s="395"/>
      <c r="D116" s="395"/>
      <c r="E116" s="395"/>
      <c r="F116" s="395"/>
      <c r="G116" s="395"/>
      <c r="H116" s="395"/>
      <c r="I116" s="395"/>
      <c r="J116" s="395"/>
      <c r="K116" s="395"/>
      <c r="L116" s="395"/>
      <c r="M116" s="395"/>
      <c r="N116" s="396"/>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397">
        <f>K114</f>
        <v>6080000</v>
      </c>
      <c r="D118" s="398"/>
      <c r="E118" s="398"/>
      <c r="F118" s="398"/>
      <c r="G118" s="399" t="s">
        <v>11</v>
      </c>
      <c r="H118" s="399">
        <v>1</v>
      </c>
      <c r="I118" s="412">
        <f>C118/C119*H118</f>
        <v>1.1201179071481209</v>
      </c>
      <c r="J118" s="413"/>
      <c r="K118" s="1"/>
      <c r="L118" s="1"/>
      <c r="M118" s="1"/>
      <c r="N118" s="6"/>
    </row>
    <row r="119" spans="2:14" customFormat="1" x14ac:dyDescent="0.25">
      <c r="B119" s="31"/>
      <c r="C119" s="416">
        <f>L96+K124</f>
        <v>5428000</v>
      </c>
      <c r="D119" s="417"/>
      <c r="E119" s="417"/>
      <c r="F119" s="417"/>
      <c r="G119" s="399"/>
      <c r="H119" s="399"/>
      <c r="I119" s="414"/>
      <c r="J119" s="415"/>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390" t="s">
        <v>10</v>
      </c>
      <c r="K122" s="390"/>
      <c r="L122" s="390"/>
      <c r="M122" s="390"/>
      <c r="N122" s="390"/>
    </row>
    <row r="123" spans="2:14" ht="16.5" thickBot="1" x14ac:dyDescent="0.3">
      <c r="B123" s="9" t="s">
        <v>17</v>
      </c>
      <c r="C123" s="1"/>
      <c r="D123" s="1"/>
      <c r="E123" s="418">
        <v>50000000</v>
      </c>
      <c r="F123" s="418"/>
      <c r="G123" s="418"/>
      <c r="H123" s="1"/>
      <c r="I123" s="9"/>
      <c r="J123" s="166" t="s">
        <v>26</v>
      </c>
      <c r="K123" s="419">
        <f>(((((E124*(E125/12))*E123)/100)+E123)/E125)</f>
        <v>4645833.333333333</v>
      </c>
      <c r="L123" s="419"/>
      <c r="M123" s="419"/>
      <c r="N123" s="419"/>
    </row>
    <row r="124" spans="2:14" ht="19.5" thickBot="1" x14ac:dyDescent="0.3">
      <c r="B124" s="9" t="s">
        <v>1</v>
      </c>
      <c r="C124" s="249"/>
      <c r="D124" s="249"/>
      <c r="E124" s="167">
        <v>11.5</v>
      </c>
      <c r="F124" s="216">
        <v>11.5</v>
      </c>
      <c r="G124" s="173">
        <v>11.5</v>
      </c>
      <c r="H124" s="173">
        <v>12</v>
      </c>
      <c r="I124" s="12" t="s">
        <v>2</v>
      </c>
      <c r="J124" s="218" t="s">
        <v>24</v>
      </c>
      <c r="K124" s="420">
        <f>(((((F124*(F125/12))*E123)/100)+E123)/F125)</f>
        <v>2562500</v>
      </c>
      <c r="L124" s="420"/>
      <c r="M124" s="420"/>
      <c r="N124" s="421"/>
    </row>
    <row r="125" spans="2:14" ht="15" customHeight="1" thickBot="1" x14ac:dyDescent="0.3">
      <c r="B125" s="9" t="s">
        <v>9</v>
      </c>
      <c r="C125" s="249"/>
      <c r="D125" s="249"/>
      <c r="E125" s="168">
        <v>12</v>
      </c>
      <c r="F125" s="159">
        <v>24</v>
      </c>
      <c r="G125" s="174">
        <v>36</v>
      </c>
      <c r="H125" s="174">
        <v>48</v>
      </c>
      <c r="I125" s="36"/>
      <c r="J125" s="171" t="s">
        <v>25</v>
      </c>
      <c r="K125" s="550">
        <f>(((((G124*(G125/12))*E123)/100)+E123)/G125)</f>
        <v>1868055.5555555555</v>
      </c>
      <c r="L125" s="550"/>
      <c r="M125" s="550"/>
      <c r="N125" s="550"/>
    </row>
    <row r="126" spans="2:14" x14ac:dyDescent="0.25">
      <c r="B126" s="9"/>
      <c r="C126" s="249"/>
      <c r="D126" s="249"/>
      <c r="E126" s="13"/>
      <c r="F126" s="13"/>
      <c r="G126" s="13"/>
      <c r="H126" s="9"/>
      <c r="I126" s="9"/>
      <c r="J126" s="171" t="s">
        <v>190</v>
      </c>
      <c r="K126" s="576">
        <f>(((((H124*(H125/12))*E123)/100)+E123)/H125)</f>
        <v>1541666.6666666667</v>
      </c>
      <c r="L126" s="576"/>
      <c r="M126" s="576"/>
      <c r="N126" s="576"/>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77">
        <v>120000000</v>
      </c>
      <c r="F128" s="377"/>
      <c r="G128" s="377"/>
      <c r="H128" s="9"/>
      <c r="I128" s="9"/>
      <c r="J128" s="575" t="s">
        <v>311</v>
      </c>
      <c r="K128" s="575"/>
      <c r="L128" s="575"/>
      <c r="M128" s="575"/>
      <c r="N128" s="575"/>
    </row>
    <row r="129" spans="2:15" ht="15" customHeight="1" x14ac:dyDescent="0.25">
      <c r="B129" s="9" t="s">
        <v>7</v>
      </c>
      <c r="C129" s="249"/>
      <c r="D129" s="249"/>
      <c r="E129" s="552">
        <v>80</v>
      </c>
      <c r="F129" s="552"/>
      <c r="G129" s="18" t="s">
        <v>2</v>
      </c>
      <c r="H129" s="9"/>
      <c r="I129" s="9"/>
      <c r="J129" s="575"/>
      <c r="K129" s="575"/>
      <c r="L129" s="575"/>
      <c r="M129" s="575"/>
      <c r="N129" s="575"/>
    </row>
    <row r="130" spans="2:15" ht="18.75" customHeight="1" x14ac:dyDescent="0.25">
      <c r="B130" s="9" t="s">
        <v>8</v>
      </c>
      <c r="C130" s="249"/>
      <c r="D130" s="249"/>
      <c r="E130" s="377">
        <f>E128*E129/100</f>
        <v>96000000</v>
      </c>
      <c r="F130" s="377"/>
      <c r="G130" s="377"/>
      <c r="H130" s="9"/>
      <c r="I130" s="9"/>
      <c r="J130" s="575"/>
      <c r="K130" s="575"/>
      <c r="L130" s="575"/>
      <c r="M130" s="575"/>
      <c r="N130" s="575"/>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84" t="s">
        <v>428</v>
      </c>
      <c r="H133" s="385"/>
      <c r="I133" s="385"/>
      <c r="J133" s="385"/>
      <c r="K133" s="385"/>
      <c r="L133" s="385"/>
      <c r="M133" s="385"/>
      <c r="N133" s="385"/>
      <c r="O133" s="386"/>
    </row>
    <row r="134" spans="2:15" ht="16.5" thickBot="1" x14ac:dyDescent="0.3">
      <c r="B134" s="57" t="s">
        <v>49</v>
      </c>
      <c r="C134" s="8"/>
      <c r="D134" s="5"/>
      <c r="E134" s="8"/>
      <c r="G134" s="384" t="s">
        <v>218</v>
      </c>
      <c r="H134" s="385"/>
      <c r="I134" s="385"/>
      <c r="J134" s="385"/>
      <c r="K134" s="385"/>
      <c r="L134" s="385"/>
      <c r="M134" s="385"/>
      <c r="N134" s="385"/>
      <c r="O134" s="386"/>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84">
        <v>2021</v>
      </c>
      <c r="H136" s="385"/>
      <c r="I136" s="385"/>
      <c r="J136" s="385"/>
      <c r="K136" s="385"/>
      <c r="L136" s="385"/>
      <c r="M136" s="385"/>
      <c r="N136" s="385"/>
      <c r="O136" s="386"/>
    </row>
    <row r="137" spans="2:15" ht="16.5" thickBot="1" x14ac:dyDescent="0.3">
      <c r="B137" s="57" t="s">
        <v>48</v>
      </c>
      <c r="C137" s="8"/>
      <c r="D137" s="5"/>
      <c r="E137" s="8"/>
      <c r="G137" s="384" t="s">
        <v>220</v>
      </c>
      <c r="H137" s="385"/>
      <c r="I137" s="385"/>
      <c r="J137" s="385"/>
      <c r="K137" s="385"/>
      <c r="L137" s="385"/>
      <c r="M137" s="385"/>
      <c r="N137" s="385"/>
      <c r="O137" s="386"/>
    </row>
    <row r="138" spans="2:15" ht="16.5" thickBot="1" x14ac:dyDescent="0.3">
      <c r="B138" s="57" t="s">
        <v>53</v>
      </c>
      <c r="C138" s="8"/>
      <c r="D138" s="5"/>
      <c r="E138" s="8"/>
      <c r="G138" s="384" t="s">
        <v>437</v>
      </c>
      <c r="H138" s="385"/>
      <c r="I138" s="385"/>
      <c r="J138" s="385"/>
      <c r="K138" s="385"/>
      <c r="L138" s="385"/>
      <c r="M138" s="385"/>
      <c r="N138" s="385"/>
      <c r="O138" s="386"/>
    </row>
    <row r="139" spans="2:15" ht="16.5" thickBot="1" x14ac:dyDescent="0.3">
      <c r="B139" s="57" t="s">
        <v>46</v>
      </c>
      <c r="C139" s="8"/>
      <c r="D139" s="5"/>
      <c r="E139" s="8"/>
      <c r="G139" s="384" t="s">
        <v>435</v>
      </c>
      <c r="H139" s="385"/>
      <c r="I139" s="385"/>
      <c r="J139" s="385"/>
      <c r="K139" s="385"/>
      <c r="L139" s="385"/>
      <c r="M139" s="385"/>
      <c r="N139" s="385"/>
      <c r="O139" s="386"/>
    </row>
    <row r="140" spans="2:15" ht="16.5" thickBot="1" x14ac:dyDescent="0.3">
      <c r="B140" s="57" t="s">
        <v>52</v>
      </c>
      <c r="C140" s="8"/>
      <c r="D140" s="5"/>
      <c r="E140" s="8"/>
      <c r="G140" s="384" t="s">
        <v>425</v>
      </c>
      <c r="H140" s="385"/>
      <c r="I140" s="385"/>
      <c r="J140" s="385"/>
      <c r="K140" s="385"/>
      <c r="L140" s="385"/>
      <c r="M140" s="385"/>
      <c r="N140" s="385"/>
      <c r="O140" s="386"/>
    </row>
    <row r="141" spans="2:15" ht="16.5" thickBot="1" x14ac:dyDescent="0.3">
      <c r="B141" s="57" t="s">
        <v>180</v>
      </c>
      <c r="C141" s="8"/>
      <c r="D141" s="5"/>
      <c r="E141" s="8"/>
      <c r="G141" s="409">
        <f>E128</f>
        <v>120000000</v>
      </c>
      <c r="H141" s="410"/>
      <c r="I141" s="410"/>
      <c r="J141" s="410"/>
      <c r="K141" s="410"/>
      <c r="L141" s="410"/>
      <c r="M141" s="410"/>
      <c r="N141" s="410"/>
      <c r="O141" s="411"/>
    </row>
    <row r="142" spans="2:15" ht="16.5" thickBot="1" x14ac:dyDescent="0.3">
      <c r="B142" s="57" t="s">
        <v>191</v>
      </c>
      <c r="C142" s="8"/>
      <c r="D142" s="5"/>
      <c r="E142" s="8"/>
      <c r="G142" s="221">
        <f>E129</f>
        <v>80</v>
      </c>
      <c r="H142" s="407" t="s">
        <v>2</v>
      </c>
      <c r="I142" s="407"/>
      <c r="J142" s="407"/>
      <c r="K142" s="407"/>
      <c r="L142" s="407"/>
      <c r="M142" s="407"/>
      <c r="N142" s="407"/>
      <c r="O142" s="408"/>
    </row>
    <row r="143" spans="2:15" ht="16.5" thickBot="1" x14ac:dyDescent="0.3">
      <c r="B143" s="58" t="s">
        <v>192</v>
      </c>
      <c r="C143" s="59"/>
      <c r="D143" s="60"/>
      <c r="E143" s="59"/>
      <c r="F143" s="61"/>
      <c r="G143" s="409">
        <f>E130</f>
        <v>96000000</v>
      </c>
      <c r="H143" s="410"/>
      <c r="I143" s="410"/>
      <c r="J143" s="410"/>
      <c r="K143" s="410"/>
      <c r="L143" s="410"/>
      <c r="M143" s="410"/>
      <c r="N143" s="410"/>
      <c r="O143" s="411"/>
    </row>
    <row r="144" spans="2:15" ht="16.5" thickBot="1" x14ac:dyDescent="0.3">
      <c r="B144" s="423" t="s">
        <v>312</v>
      </c>
      <c r="C144" s="424"/>
      <c r="D144" s="424"/>
      <c r="E144" s="424"/>
      <c r="F144" s="424"/>
      <c r="G144" s="424"/>
      <c r="H144" s="424"/>
      <c r="I144" s="424"/>
      <c r="J144" s="424"/>
      <c r="K144" s="424"/>
      <c r="L144" s="424"/>
      <c r="M144" s="424"/>
      <c r="N144" s="424"/>
      <c r="O144" s="425"/>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53" t="s">
        <v>44</v>
      </c>
      <c r="E146" s="553"/>
      <c r="F146" s="553"/>
      <c r="G146" s="553"/>
      <c r="H146" s="553"/>
      <c r="I146" s="553"/>
      <c r="J146" s="553"/>
      <c r="K146" s="553"/>
      <c r="L146" s="553"/>
      <c r="M146" s="249"/>
      <c r="N146" s="249"/>
    </row>
    <row r="147" spans="2:24" ht="15.75" x14ac:dyDescent="0.25">
      <c r="B147" s="158" t="s">
        <v>19</v>
      </c>
      <c r="C147" s="158"/>
      <c r="D147" s="158"/>
      <c r="E147" s="158"/>
      <c r="F147" s="158"/>
      <c r="G147" s="158"/>
      <c r="H147" s="158"/>
      <c r="I147" s="158"/>
      <c r="J147" s="158"/>
      <c r="K147" s="434">
        <f>K114-K123</f>
        <v>1434166.666666667</v>
      </c>
      <c r="L147" s="434"/>
      <c r="M147" s="434"/>
      <c r="N147" s="434"/>
    </row>
    <row r="148" spans="2:24" ht="14.25" customHeight="1" x14ac:dyDescent="0.25">
      <c r="B148" s="165" t="s">
        <v>27</v>
      </c>
      <c r="C148" s="165"/>
      <c r="D148" s="165"/>
      <c r="E148" s="165"/>
      <c r="F148" s="165"/>
      <c r="G148" s="165"/>
      <c r="H148" s="165"/>
      <c r="I148" s="165"/>
      <c r="J148" s="165"/>
      <c r="K148" s="435">
        <f>K114-K124</f>
        <v>3517500</v>
      </c>
      <c r="L148" s="435"/>
      <c r="M148" s="435"/>
      <c r="N148" s="435"/>
    </row>
    <row r="149" spans="2:24" ht="15.75" x14ac:dyDescent="0.25">
      <c r="B149" s="158" t="s">
        <v>28</v>
      </c>
      <c r="C149" s="158"/>
      <c r="D149" s="158"/>
      <c r="E149" s="158"/>
      <c r="F149" s="158"/>
      <c r="G149" s="158"/>
      <c r="H149" s="158"/>
      <c r="I149" s="158"/>
      <c r="J149" s="158"/>
      <c r="K149" s="434">
        <f>K114-K125</f>
        <v>4211944.444444444</v>
      </c>
      <c r="L149" s="434"/>
      <c r="M149" s="434"/>
      <c r="N149" s="434"/>
    </row>
    <row r="150" spans="2:24" ht="15.75" x14ac:dyDescent="0.25">
      <c r="B150" s="260" t="s">
        <v>193</v>
      </c>
      <c r="C150" s="260"/>
      <c r="D150" s="260"/>
      <c r="E150" s="260"/>
      <c r="F150" s="260"/>
      <c r="G150" s="260"/>
      <c r="H150" s="260"/>
      <c r="I150" s="260"/>
      <c r="J150" s="260"/>
      <c r="K150" s="446">
        <f>K114-K126</f>
        <v>4538333.333333333</v>
      </c>
      <c r="L150" s="446"/>
      <c r="M150" s="446"/>
      <c r="N150" s="446"/>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26" t="s">
        <v>173</v>
      </c>
      <c r="C166" s="427"/>
      <c r="D166" s="427"/>
      <c r="E166" s="427"/>
      <c r="F166" s="427"/>
      <c r="G166" s="428"/>
      <c r="H166" s="426" t="s">
        <v>174</v>
      </c>
      <c r="I166" s="427"/>
      <c r="J166" s="427"/>
      <c r="K166" s="427"/>
      <c r="L166" s="427"/>
      <c r="M166" s="427"/>
      <c r="N166" s="428"/>
    </row>
    <row r="167" spans="2:21" ht="15" customHeight="1" x14ac:dyDescent="0.25">
      <c r="B167" s="402" t="s">
        <v>176</v>
      </c>
      <c r="C167" s="403"/>
      <c r="D167" s="404" t="s">
        <v>444</v>
      </c>
      <c r="E167" s="405"/>
      <c r="F167" s="405"/>
      <c r="G167" s="406"/>
      <c r="H167" s="402" t="s">
        <v>176</v>
      </c>
      <c r="I167" s="403"/>
      <c r="J167" s="404"/>
      <c r="K167" s="405"/>
      <c r="L167" s="405"/>
      <c r="M167" s="405"/>
      <c r="N167" s="406"/>
      <c r="R167" s="3"/>
      <c r="S167" s="1"/>
      <c r="T167" s="1"/>
      <c r="U167" s="1"/>
    </row>
    <row r="168" spans="2:21" ht="15" customHeight="1" x14ac:dyDescent="0.25">
      <c r="B168" s="439" t="s">
        <v>81</v>
      </c>
      <c r="C168" s="440"/>
      <c r="D168" s="439" t="s">
        <v>186</v>
      </c>
      <c r="E168" s="441"/>
      <c r="F168" s="441"/>
      <c r="G168" s="440"/>
      <c r="H168" s="441" t="s">
        <v>81</v>
      </c>
      <c r="I168" s="440"/>
      <c r="J168" s="439" t="s">
        <v>313</v>
      </c>
      <c r="K168" s="441"/>
      <c r="L168" s="441"/>
      <c r="M168" s="441"/>
      <c r="N168" s="440"/>
      <c r="P168" s="442"/>
      <c r="Q168" s="442"/>
      <c r="R168" s="442"/>
      <c r="S168" s="442"/>
      <c r="T168" s="442"/>
      <c r="U168" s="442"/>
    </row>
    <row r="169" spans="2:21" ht="15.75" x14ac:dyDescent="0.25">
      <c r="B169" s="402" t="s">
        <v>177</v>
      </c>
      <c r="C169" s="403"/>
      <c r="D169" s="439" t="s">
        <v>178</v>
      </c>
      <c r="E169" s="441"/>
      <c r="F169" s="441"/>
      <c r="G169" s="440"/>
      <c r="H169" s="439" t="s">
        <v>177</v>
      </c>
      <c r="I169" s="440"/>
      <c r="J169" s="554" t="s">
        <v>188</v>
      </c>
      <c r="K169" s="555"/>
      <c r="L169" s="555"/>
      <c r="M169" s="555"/>
      <c r="N169" s="556"/>
      <c r="R169" s="1"/>
      <c r="S169" s="1"/>
      <c r="T169" s="1"/>
      <c r="U169" s="1"/>
    </row>
    <row r="170" spans="2:21" ht="18.75" x14ac:dyDescent="0.25">
      <c r="B170" s="430" t="s">
        <v>179</v>
      </c>
      <c r="C170" s="431"/>
      <c r="G170" s="147"/>
      <c r="H170" s="430" t="s">
        <v>179</v>
      </c>
      <c r="I170" s="431"/>
      <c r="K170" s="1"/>
      <c r="L170" s="1"/>
      <c r="M170" s="1"/>
      <c r="N170" s="6"/>
      <c r="R170" s="1"/>
      <c r="S170" s="1"/>
      <c r="T170" s="1"/>
      <c r="U170" s="1"/>
    </row>
    <row r="171" spans="2:21" ht="18.75" x14ac:dyDescent="0.25">
      <c r="B171" s="430"/>
      <c r="C171" s="431"/>
      <c r="G171" s="147"/>
      <c r="H171" s="430"/>
      <c r="I171" s="431"/>
      <c r="K171" s="1"/>
      <c r="L171" s="1"/>
      <c r="M171" s="1"/>
      <c r="N171" s="6"/>
      <c r="R171" s="1"/>
      <c r="S171" s="1"/>
      <c r="T171" s="1"/>
      <c r="U171" s="1"/>
    </row>
    <row r="172" spans="2:21" ht="18.75" x14ac:dyDescent="0.25">
      <c r="B172" s="432"/>
      <c r="C172" s="433"/>
      <c r="D172" s="11"/>
      <c r="E172" s="11"/>
      <c r="F172" s="11"/>
      <c r="G172" s="148"/>
      <c r="H172" s="432"/>
      <c r="I172" s="433"/>
      <c r="J172" s="11"/>
      <c r="K172" s="146"/>
      <c r="L172" s="19"/>
      <c r="M172" s="19"/>
      <c r="N172" s="20"/>
      <c r="Q172" s="418"/>
      <c r="R172" s="418"/>
      <c r="S172" s="418"/>
      <c r="T172" s="418"/>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36" t="s">
        <v>175</v>
      </c>
      <c r="C174" s="437"/>
      <c r="D174" s="437"/>
      <c r="E174" s="437"/>
      <c r="F174" s="437"/>
      <c r="G174" s="437"/>
      <c r="H174" s="437"/>
      <c r="I174" s="437"/>
      <c r="J174" s="437"/>
      <c r="K174" s="437"/>
      <c r="L174" s="437"/>
      <c r="M174" s="437"/>
      <c r="N174" s="438"/>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393</v>
      </c>
      <c r="C3" s="449"/>
      <c r="D3" s="449"/>
      <c r="E3" s="449"/>
      <c r="F3" s="449"/>
      <c r="G3" s="449"/>
      <c r="H3" s="449"/>
      <c r="I3" s="449"/>
      <c r="J3" s="449"/>
      <c r="K3" s="449"/>
      <c r="L3" s="449"/>
      <c r="M3" s="449"/>
      <c r="N3" s="449"/>
    </row>
    <row r="4" spans="2:14" ht="15" customHeight="1" x14ac:dyDescent="0.25">
      <c r="B4" s="450" t="s">
        <v>394</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395</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396</v>
      </c>
      <c r="F18" s="459"/>
      <c r="G18" s="459"/>
      <c r="H18" s="460"/>
      <c r="I18" s="461" t="s">
        <v>5</v>
      </c>
      <c r="J18" s="462"/>
      <c r="K18" s="463"/>
      <c r="L18" s="461" t="s">
        <v>5</v>
      </c>
      <c r="M18" s="462"/>
      <c r="N18" s="463"/>
    </row>
    <row r="19" spans="2:14" x14ac:dyDescent="0.25">
      <c r="B19" s="455" t="s">
        <v>198</v>
      </c>
      <c r="C19" s="456"/>
      <c r="D19" s="457"/>
      <c r="E19" s="577" t="s">
        <v>352</v>
      </c>
      <c r="F19" s="573"/>
      <c r="G19" s="573"/>
      <c r="H19" s="574"/>
      <c r="I19" s="461"/>
      <c r="J19" s="462"/>
      <c r="K19" s="463"/>
      <c r="L19" s="461" t="s">
        <v>5</v>
      </c>
      <c r="M19" s="462"/>
      <c r="N19" s="463"/>
    </row>
    <row r="20" spans="2:14" x14ac:dyDescent="0.25">
      <c r="B20" s="455" t="s">
        <v>70</v>
      </c>
      <c r="C20" s="456"/>
      <c r="D20" s="457"/>
      <c r="E20" s="458" t="s">
        <v>397</v>
      </c>
      <c r="F20" s="459"/>
      <c r="G20" s="459"/>
      <c r="H20" s="460"/>
      <c r="I20" s="461" t="s">
        <v>399</v>
      </c>
      <c r="J20" s="462"/>
      <c r="K20" s="463"/>
      <c r="L20" s="461" t="s">
        <v>184</v>
      </c>
      <c r="M20" s="462"/>
      <c r="N20" s="463"/>
    </row>
    <row r="21" spans="2:14" x14ac:dyDescent="0.25">
      <c r="B21" s="455" t="s">
        <v>196</v>
      </c>
      <c r="C21" s="456"/>
      <c r="D21" s="457"/>
      <c r="E21" s="458" t="s">
        <v>398</v>
      </c>
      <c r="F21" s="459"/>
      <c r="G21" s="459"/>
      <c r="H21" s="460"/>
      <c r="I21" s="461" t="s">
        <v>400</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5" t="s">
        <v>91</v>
      </c>
      <c r="C44" s="506"/>
      <c r="D44" s="506"/>
      <c r="E44" s="506"/>
      <c r="F44" s="506"/>
      <c r="G44" s="506"/>
      <c r="H44" s="506"/>
      <c r="I44" s="506"/>
      <c r="J44" s="506"/>
      <c r="K44" s="506"/>
      <c r="L44" s="506"/>
      <c r="M44" s="506"/>
      <c r="N44" s="507"/>
    </row>
    <row r="45" spans="2:14" x14ac:dyDescent="0.25">
      <c r="B45" s="490" t="s">
        <v>410</v>
      </c>
      <c r="C45" s="491"/>
      <c r="D45" s="491"/>
      <c r="E45" s="491"/>
      <c r="F45" s="491"/>
      <c r="G45" s="491"/>
      <c r="H45" s="491"/>
      <c r="I45" s="491"/>
      <c r="J45" s="491"/>
      <c r="K45" s="491"/>
      <c r="L45" s="491"/>
      <c r="M45" s="491"/>
      <c r="N45" s="492"/>
    </row>
    <row r="46" spans="2:14" ht="11.25" customHeight="1" x14ac:dyDescent="0.25">
      <c r="B46" s="493"/>
      <c r="C46" s="494"/>
      <c r="D46" s="494"/>
      <c r="E46" s="494"/>
      <c r="F46" s="494"/>
      <c r="G46" s="494"/>
      <c r="H46" s="494"/>
      <c r="I46" s="494"/>
      <c r="J46" s="494"/>
      <c r="K46" s="494"/>
      <c r="L46" s="494"/>
      <c r="M46" s="494"/>
      <c r="N46" s="495"/>
    </row>
    <row r="47" spans="2:14" ht="11.25" hidden="1" customHeight="1" x14ac:dyDescent="0.25">
      <c r="B47" s="493"/>
      <c r="C47" s="494"/>
      <c r="D47" s="494"/>
      <c r="E47" s="494"/>
      <c r="F47" s="494"/>
      <c r="G47" s="494"/>
      <c r="H47" s="494"/>
      <c r="I47" s="494"/>
      <c r="J47" s="494"/>
      <c r="K47" s="494"/>
      <c r="L47" s="494"/>
      <c r="M47" s="494"/>
      <c r="N47" s="495"/>
    </row>
    <row r="48" spans="2:14" ht="6.75" hidden="1" customHeight="1" x14ac:dyDescent="0.25">
      <c r="B48" s="493"/>
      <c r="C48" s="494"/>
      <c r="D48" s="494"/>
      <c r="E48" s="494"/>
      <c r="F48" s="494"/>
      <c r="G48" s="494"/>
      <c r="H48" s="494"/>
      <c r="I48" s="494"/>
      <c r="J48" s="494"/>
      <c r="K48" s="494"/>
      <c r="L48" s="494"/>
      <c r="M48" s="494"/>
      <c r="N48" s="495"/>
    </row>
    <row r="49" spans="2:14" hidden="1" x14ac:dyDescent="0.25">
      <c r="B49" s="493"/>
      <c r="C49" s="494"/>
      <c r="D49" s="494"/>
      <c r="E49" s="494"/>
      <c r="F49" s="494"/>
      <c r="G49" s="494"/>
      <c r="H49" s="494"/>
      <c r="I49" s="494"/>
      <c r="J49" s="494"/>
      <c r="K49" s="494"/>
      <c r="L49" s="494"/>
      <c r="M49" s="494"/>
      <c r="N49" s="495"/>
    </row>
    <row r="50" spans="2:14" ht="1.5" customHeight="1" x14ac:dyDescent="0.25">
      <c r="B50" s="493"/>
      <c r="C50" s="494"/>
      <c r="D50" s="494"/>
      <c r="E50" s="494"/>
      <c r="F50" s="494"/>
      <c r="G50" s="494"/>
      <c r="H50" s="494"/>
      <c r="I50" s="494"/>
      <c r="J50" s="494"/>
      <c r="K50" s="494"/>
      <c r="L50" s="494"/>
      <c r="M50" s="494"/>
      <c r="N50" s="495"/>
    </row>
    <row r="51" spans="2:14" ht="1.5" customHeight="1" thickBot="1" x14ac:dyDescent="0.3">
      <c r="B51" s="496"/>
      <c r="C51" s="497"/>
      <c r="D51" s="497"/>
      <c r="E51" s="497"/>
      <c r="F51" s="497"/>
      <c r="G51" s="497"/>
      <c r="H51" s="497"/>
      <c r="I51" s="497"/>
      <c r="J51" s="497"/>
      <c r="K51" s="497"/>
      <c r="L51" s="497"/>
      <c r="M51" s="497"/>
      <c r="N51" s="498"/>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5" t="s">
        <v>91</v>
      </c>
      <c r="C63" s="506"/>
      <c r="D63" s="506"/>
      <c r="E63" s="506"/>
      <c r="F63" s="506"/>
      <c r="G63" s="506"/>
      <c r="H63" s="506"/>
      <c r="I63" s="506"/>
      <c r="J63" s="506"/>
      <c r="K63" s="506"/>
      <c r="L63" s="506"/>
      <c r="M63" s="506"/>
      <c r="N63" s="507"/>
    </row>
    <row r="64" spans="2:14" x14ac:dyDescent="0.25">
      <c r="B64" s="490" t="s">
        <v>420</v>
      </c>
      <c r="C64" s="491"/>
      <c r="D64" s="491"/>
      <c r="E64" s="491"/>
      <c r="F64" s="491"/>
      <c r="G64" s="491"/>
      <c r="H64" s="491"/>
      <c r="I64" s="491"/>
      <c r="J64" s="491"/>
      <c r="K64" s="491"/>
      <c r="L64" s="491"/>
      <c r="M64" s="491"/>
      <c r="N64" s="492"/>
    </row>
    <row r="65" spans="2:14" x14ac:dyDescent="0.25">
      <c r="B65" s="493"/>
      <c r="C65" s="494"/>
      <c r="D65" s="494"/>
      <c r="E65" s="494"/>
      <c r="F65" s="494"/>
      <c r="G65" s="494"/>
      <c r="H65" s="494"/>
      <c r="I65" s="494"/>
      <c r="J65" s="494"/>
      <c r="K65" s="494"/>
      <c r="L65" s="494"/>
      <c r="M65" s="494"/>
      <c r="N65" s="495"/>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ht="3" customHeight="1" x14ac:dyDescent="0.25">
      <c r="B68" s="493"/>
      <c r="C68" s="494"/>
      <c r="D68" s="494"/>
      <c r="E68" s="494"/>
      <c r="F68" s="494"/>
      <c r="G68" s="494"/>
      <c r="H68" s="494"/>
      <c r="I68" s="494"/>
      <c r="J68" s="494"/>
      <c r="K68" s="494"/>
      <c r="L68" s="494"/>
      <c r="M68" s="494"/>
      <c r="N68" s="495"/>
    </row>
    <row r="69" spans="2:14" ht="13.5" customHeight="1" x14ac:dyDescent="0.25">
      <c r="B69" s="493"/>
      <c r="C69" s="494"/>
      <c r="D69" s="494"/>
      <c r="E69" s="494"/>
      <c r="F69" s="494"/>
      <c r="G69" s="494"/>
      <c r="H69" s="494"/>
      <c r="I69" s="494"/>
      <c r="J69" s="494"/>
      <c r="K69" s="494"/>
      <c r="L69" s="494"/>
      <c r="M69" s="494"/>
      <c r="N69" s="495"/>
    </row>
    <row r="70" spans="2:14" hidden="1" x14ac:dyDescent="0.25">
      <c r="B70" s="493"/>
      <c r="C70" s="494"/>
      <c r="D70" s="494"/>
      <c r="E70" s="494"/>
      <c r="F70" s="494"/>
      <c r="G70" s="494"/>
      <c r="H70" s="494"/>
      <c r="I70" s="494"/>
      <c r="J70" s="494"/>
      <c r="K70" s="494"/>
      <c r="L70" s="494"/>
      <c r="M70" s="494"/>
      <c r="N70" s="495"/>
    </row>
    <row r="71" spans="2:14" ht="84.75" customHeight="1" thickBot="1" x14ac:dyDescent="0.3">
      <c r="B71" s="496"/>
      <c r="C71" s="497"/>
      <c r="D71" s="497"/>
      <c r="E71" s="497"/>
      <c r="F71" s="497"/>
      <c r="G71" s="497"/>
      <c r="H71" s="497"/>
      <c r="I71" s="497"/>
      <c r="J71" s="497"/>
      <c r="K71" s="497"/>
      <c r="L71" s="497"/>
      <c r="M71" s="497"/>
      <c r="N71" s="498"/>
    </row>
    <row r="72" spans="2:14" ht="5.25" customHeight="1" x14ac:dyDescent="0.25"/>
    <row r="73" spans="2:14" ht="16.5" thickBot="1" x14ac:dyDescent="0.3">
      <c r="B73" s="99" t="s">
        <v>107</v>
      </c>
      <c r="C73" s="100"/>
      <c r="D73" s="100"/>
      <c r="E73" s="23"/>
      <c r="F73" s="23"/>
      <c r="G73" s="23"/>
      <c r="H73" s="23"/>
    </row>
    <row r="74" spans="2:14" ht="15.75" thickBot="1" x14ac:dyDescent="0.3">
      <c r="B74" s="499" t="s">
        <v>91</v>
      </c>
      <c r="C74" s="500"/>
      <c r="D74" s="500"/>
      <c r="E74" s="500"/>
      <c r="F74" s="500"/>
      <c r="G74" s="500"/>
      <c r="H74" s="500"/>
      <c r="I74" s="500"/>
      <c r="J74" s="500"/>
      <c r="K74" s="500"/>
      <c r="L74" s="500"/>
      <c r="M74" s="500"/>
      <c r="N74" s="501"/>
    </row>
    <row r="75" spans="2:14" x14ac:dyDescent="0.25">
      <c r="B75" s="490" t="s">
        <v>401</v>
      </c>
      <c r="C75" s="491"/>
      <c r="D75" s="491"/>
      <c r="E75" s="491"/>
      <c r="F75" s="491"/>
      <c r="G75" s="491"/>
      <c r="H75" s="491"/>
      <c r="I75" s="491"/>
      <c r="J75" s="491"/>
      <c r="K75" s="491"/>
      <c r="L75" s="491"/>
      <c r="M75" s="491"/>
      <c r="N75" s="492"/>
    </row>
    <row r="76" spans="2:14" ht="4.5" customHeight="1" x14ac:dyDescent="0.25">
      <c r="B76" s="493"/>
      <c r="C76" s="494"/>
      <c r="D76" s="494"/>
      <c r="E76" s="494"/>
      <c r="F76" s="494"/>
      <c r="G76" s="494"/>
      <c r="H76" s="494"/>
      <c r="I76" s="494"/>
      <c r="J76" s="494"/>
      <c r="K76" s="494"/>
      <c r="L76" s="494"/>
      <c r="M76" s="494"/>
      <c r="N76" s="495"/>
    </row>
    <row r="77" spans="2:14" ht="0.75" customHeight="1" thickBot="1" x14ac:dyDescent="0.3">
      <c r="B77" s="496"/>
      <c r="C77" s="497"/>
      <c r="D77" s="497"/>
      <c r="E77" s="497"/>
      <c r="F77" s="497"/>
      <c r="G77" s="497"/>
      <c r="H77" s="497"/>
      <c r="I77" s="497"/>
      <c r="J77" s="497"/>
      <c r="K77" s="497"/>
      <c r="L77" s="497"/>
      <c r="M77" s="497"/>
      <c r="N77" s="498"/>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2" t="s">
        <v>42</v>
      </c>
      <c r="C84" s="503"/>
      <c r="D84" s="503"/>
      <c r="E84" s="503"/>
      <c r="F84" s="503"/>
      <c r="G84" s="503"/>
      <c r="H84" s="503"/>
      <c r="I84" s="503"/>
      <c r="J84" s="503"/>
      <c r="K84" s="503"/>
      <c r="L84" s="503"/>
      <c r="M84" s="503"/>
      <c r="N84" s="504"/>
    </row>
    <row r="85" spans="1:14" x14ac:dyDescent="0.25">
      <c r="A85" s="32"/>
      <c r="B85" s="481" t="s">
        <v>22</v>
      </c>
      <c r="C85" s="482"/>
      <c r="D85" s="483"/>
      <c r="E85" s="484" t="s">
        <v>21</v>
      </c>
      <c r="F85" s="485"/>
      <c r="G85" s="51" t="s">
        <v>35</v>
      </c>
      <c r="H85" s="484" t="s">
        <v>54</v>
      </c>
      <c r="I85" s="486"/>
      <c r="J85" s="486"/>
      <c r="K85" s="485"/>
      <c r="L85" s="486" t="s">
        <v>18</v>
      </c>
      <c r="M85" s="486"/>
      <c r="N85" s="485"/>
    </row>
    <row r="86" spans="1:14" ht="15.75" x14ac:dyDescent="0.25">
      <c r="B86" s="474" t="s">
        <v>402</v>
      </c>
      <c r="C86" s="475"/>
      <c r="D86" s="476"/>
      <c r="E86" s="477" t="s">
        <v>225</v>
      </c>
      <c r="F86" s="477"/>
      <c r="G86" s="210" t="s">
        <v>215</v>
      </c>
      <c r="H86" s="478">
        <v>1800000</v>
      </c>
      <c r="I86" s="479"/>
      <c r="J86" s="479"/>
      <c r="K86" s="480"/>
      <c r="L86" s="479">
        <v>202200</v>
      </c>
      <c r="M86" s="479"/>
      <c r="N86" s="480"/>
    </row>
    <row r="87" spans="1:14" ht="15.75" x14ac:dyDescent="0.25">
      <c r="B87" s="558" t="s">
        <v>403</v>
      </c>
      <c r="C87" s="559"/>
      <c r="D87" s="560"/>
      <c r="E87" s="477" t="s">
        <v>286</v>
      </c>
      <c r="F87" s="477"/>
      <c r="G87" s="50" t="s">
        <v>215</v>
      </c>
      <c r="H87" s="561">
        <v>375325</v>
      </c>
      <c r="I87" s="562"/>
      <c r="J87" s="562"/>
      <c r="K87" s="563"/>
      <c r="L87" s="562">
        <v>33800</v>
      </c>
      <c r="M87" s="562"/>
      <c r="N87" s="563"/>
    </row>
    <row r="88" spans="1:14" ht="15.75" x14ac:dyDescent="0.25">
      <c r="B88" s="558" t="s">
        <v>404</v>
      </c>
      <c r="C88" s="559"/>
      <c r="D88" s="560"/>
      <c r="E88" s="477" t="s">
        <v>225</v>
      </c>
      <c r="F88" s="477"/>
      <c r="G88" s="50" t="s">
        <v>215</v>
      </c>
      <c r="H88" s="561">
        <v>331572</v>
      </c>
      <c r="I88" s="562"/>
      <c r="J88" s="562"/>
      <c r="K88" s="563"/>
      <c r="L88" s="562">
        <v>63300</v>
      </c>
      <c r="M88" s="562"/>
      <c r="N88" s="563"/>
    </row>
    <row r="89" spans="1:14" ht="15.75" x14ac:dyDescent="0.25">
      <c r="B89" s="558" t="s">
        <v>403</v>
      </c>
      <c r="C89" s="559"/>
      <c r="D89" s="560"/>
      <c r="E89" s="477" t="s">
        <v>286</v>
      </c>
      <c r="F89" s="477"/>
      <c r="G89" s="50" t="s">
        <v>215</v>
      </c>
      <c r="H89" s="561">
        <v>27299</v>
      </c>
      <c r="I89" s="562"/>
      <c r="J89" s="562"/>
      <c r="K89" s="563"/>
      <c r="L89" s="562">
        <v>2800</v>
      </c>
      <c r="M89" s="562"/>
      <c r="N89" s="563"/>
    </row>
    <row r="90" spans="1:14" ht="15.75" x14ac:dyDescent="0.25">
      <c r="B90" s="558" t="s">
        <v>403</v>
      </c>
      <c r="C90" s="559"/>
      <c r="D90" s="560"/>
      <c r="E90" s="477" t="s">
        <v>225</v>
      </c>
      <c r="F90" s="477"/>
      <c r="G90" s="50" t="s">
        <v>215</v>
      </c>
      <c r="H90" s="561">
        <v>869976</v>
      </c>
      <c r="I90" s="562"/>
      <c r="J90" s="562"/>
      <c r="K90" s="563"/>
      <c r="L90" s="562">
        <v>402700</v>
      </c>
      <c r="M90" s="562"/>
      <c r="N90" s="563"/>
    </row>
    <row r="91" spans="1:14" ht="15.75" x14ac:dyDescent="0.25">
      <c r="B91" s="558" t="s">
        <v>404</v>
      </c>
      <c r="C91" s="559"/>
      <c r="D91" s="560"/>
      <c r="E91" s="477" t="s">
        <v>225</v>
      </c>
      <c r="F91" s="477"/>
      <c r="G91" s="50" t="s">
        <v>215</v>
      </c>
      <c r="H91" s="561">
        <v>327490</v>
      </c>
      <c r="I91" s="562"/>
      <c r="J91" s="562"/>
      <c r="K91" s="563"/>
      <c r="L91" s="562">
        <v>181900</v>
      </c>
      <c r="M91" s="562"/>
      <c r="N91" s="563"/>
    </row>
    <row r="92" spans="1:14" ht="15.75" x14ac:dyDescent="0.25">
      <c r="B92" s="558" t="s">
        <v>405</v>
      </c>
      <c r="C92" s="559"/>
      <c r="D92" s="560"/>
      <c r="E92" s="477" t="s">
        <v>214</v>
      </c>
      <c r="F92" s="477"/>
      <c r="G92" s="50" t="s">
        <v>215</v>
      </c>
      <c r="H92" s="561">
        <v>11549</v>
      </c>
      <c r="I92" s="562"/>
      <c r="J92" s="562"/>
      <c r="K92" s="563"/>
      <c r="L92" s="562">
        <v>11800</v>
      </c>
      <c r="M92" s="562"/>
      <c r="N92" s="563"/>
    </row>
    <row r="93" spans="1:14" ht="15.75" x14ac:dyDescent="0.25">
      <c r="B93" s="558" t="s">
        <v>406</v>
      </c>
      <c r="C93" s="559"/>
      <c r="D93" s="560"/>
      <c r="E93" s="477" t="s">
        <v>225</v>
      </c>
      <c r="F93" s="477"/>
      <c r="G93" s="50" t="s">
        <v>215</v>
      </c>
      <c r="H93" s="561">
        <v>110395160</v>
      </c>
      <c r="I93" s="562"/>
      <c r="J93" s="562"/>
      <c r="K93" s="563"/>
      <c r="L93" s="562">
        <v>1104200</v>
      </c>
      <c r="M93" s="562"/>
      <c r="N93" s="563"/>
    </row>
    <row r="94" spans="1:14" ht="15.75" x14ac:dyDescent="0.25">
      <c r="B94" s="558" t="s">
        <v>405</v>
      </c>
      <c r="C94" s="559"/>
      <c r="D94" s="560"/>
      <c r="E94" s="477" t="s">
        <v>214</v>
      </c>
      <c r="F94" s="477"/>
      <c r="G94" s="50" t="s">
        <v>215</v>
      </c>
      <c r="H94" s="561">
        <v>641387</v>
      </c>
      <c r="I94" s="562"/>
      <c r="J94" s="562"/>
      <c r="K94" s="563"/>
      <c r="L94" s="562">
        <v>271200</v>
      </c>
      <c r="M94" s="562"/>
      <c r="N94" s="563"/>
    </row>
    <row r="95" spans="1:14" ht="15.75" x14ac:dyDescent="0.25">
      <c r="B95" s="558" t="s">
        <v>409</v>
      </c>
      <c r="C95" s="559"/>
      <c r="D95" s="560"/>
      <c r="E95" s="477" t="s">
        <v>225</v>
      </c>
      <c r="F95" s="477"/>
      <c r="G95" s="50" t="s">
        <v>215</v>
      </c>
      <c r="H95" s="561">
        <v>9664340</v>
      </c>
      <c r="I95" s="562"/>
      <c r="J95" s="562"/>
      <c r="K95" s="563"/>
      <c r="L95" s="562">
        <v>1294200</v>
      </c>
      <c r="M95" s="562"/>
      <c r="N95" s="563"/>
    </row>
    <row r="96" spans="1:14" ht="15.75" x14ac:dyDescent="0.25">
      <c r="B96" s="558" t="s">
        <v>405</v>
      </c>
      <c r="C96" s="559"/>
      <c r="D96" s="560"/>
      <c r="E96" s="477" t="s">
        <v>225</v>
      </c>
      <c r="F96" s="477"/>
      <c r="G96" s="50" t="s">
        <v>215</v>
      </c>
      <c r="H96" s="561">
        <v>2135091</v>
      </c>
      <c r="I96" s="562"/>
      <c r="J96" s="562"/>
      <c r="K96" s="563"/>
      <c r="L96" s="562">
        <v>310500</v>
      </c>
      <c r="M96" s="562"/>
      <c r="N96" s="563"/>
    </row>
    <row r="97" spans="2:15" ht="15.75" x14ac:dyDescent="0.25">
      <c r="B97" s="558" t="s">
        <v>407</v>
      </c>
      <c r="C97" s="559"/>
      <c r="D97" s="560"/>
      <c r="E97" s="477" t="s">
        <v>225</v>
      </c>
      <c r="F97" s="477"/>
      <c r="G97" s="50" t="s">
        <v>215</v>
      </c>
      <c r="H97" s="561">
        <v>79498469</v>
      </c>
      <c r="I97" s="562"/>
      <c r="J97" s="562"/>
      <c r="K97" s="563"/>
      <c r="L97" s="562">
        <v>2085800</v>
      </c>
      <c r="M97" s="562"/>
      <c r="N97" s="563"/>
    </row>
    <row r="98" spans="2:15" ht="15.75" x14ac:dyDescent="0.25">
      <c r="B98" s="558" t="s">
        <v>405</v>
      </c>
      <c r="C98" s="559"/>
      <c r="D98" s="560"/>
      <c r="E98" s="477" t="s">
        <v>225</v>
      </c>
      <c r="F98" s="477"/>
      <c r="G98" s="50" t="s">
        <v>215</v>
      </c>
      <c r="H98" s="561">
        <v>2711753</v>
      </c>
      <c r="I98" s="562"/>
      <c r="J98" s="562"/>
      <c r="K98" s="563"/>
      <c r="L98" s="562">
        <v>703500</v>
      </c>
      <c r="M98" s="562"/>
      <c r="N98" s="563"/>
    </row>
    <row r="99" spans="2:15" ht="15.75" x14ac:dyDescent="0.25">
      <c r="B99" s="558" t="s">
        <v>408</v>
      </c>
      <c r="C99" s="559"/>
      <c r="D99" s="560"/>
      <c r="E99" s="477" t="s">
        <v>225</v>
      </c>
      <c r="F99" s="477"/>
      <c r="G99" s="50" t="s">
        <v>215</v>
      </c>
      <c r="H99" s="561">
        <v>139141</v>
      </c>
      <c r="I99" s="562"/>
      <c r="J99" s="562"/>
      <c r="K99" s="563"/>
      <c r="L99" s="562">
        <v>38400</v>
      </c>
      <c r="M99" s="562"/>
      <c r="N99" s="563"/>
    </row>
    <row r="100" spans="2:15" ht="15.75" x14ac:dyDescent="0.25">
      <c r="B100" s="558" t="s">
        <v>232</v>
      </c>
      <c r="C100" s="559"/>
      <c r="D100" s="560"/>
      <c r="E100" s="477" t="s">
        <v>225</v>
      </c>
      <c r="F100" s="477"/>
      <c r="G100" s="50" t="s">
        <v>215</v>
      </c>
      <c r="H100" s="561">
        <v>19467</v>
      </c>
      <c r="I100" s="562"/>
      <c r="J100" s="562"/>
      <c r="K100" s="563"/>
      <c r="L100" s="562">
        <v>22200</v>
      </c>
      <c r="M100" s="562"/>
      <c r="N100" s="563"/>
    </row>
    <row r="101" spans="2:15" ht="15.75" x14ac:dyDescent="0.25">
      <c r="B101" s="558" t="s">
        <v>232</v>
      </c>
      <c r="C101" s="559"/>
      <c r="D101" s="560"/>
      <c r="E101" s="477" t="s">
        <v>225</v>
      </c>
      <c r="F101" s="477"/>
      <c r="G101" s="50" t="s">
        <v>215</v>
      </c>
      <c r="H101" s="561">
        <v>74249</v>
      </c>
      <c r="I101" s="562"/>
      <c r="J101" s="562"/>
      <c r="K101" s="563"/>
      <c r="L101" s="562">
        <v>42800</v>
      </c>
      <c r="M101" s="562"/>
      <c r="N101" s="563"/>
    </row>
    <row r="102" spans="2:15" x14ac:dyDescent="0.25">
      <c r="B102" s="379" t="s">
        <v>20</v>
      </c>
      <c r="C102" s="379"/>
      <c r="D102" s="379"/>
      <c r="E102" s="379"/>
      <c r="F102" s="379"/>
      <c r="G102" s="380"/>
      <c r="H102" s="381">
        <f>SUM(H86:K101)</f>
        <v>209022268</v>
      </c>
      <c r="I102" s="382"/>
      <c r="J102" s="382"/>
      <c r="K102" s="383"/>
      <c r="L102" s="381">
        <f>SUM(L86:N101)</f>
        <v>6771300</v>
      </c>
      <c r="M102" s="382"/>
      <c r="N102" s="383"/>
    </row>
    <row r="103" spans="2:15" ht="7.5" customHeight="1" x14ac:dyDescent="0.25"/>
    <row r="104" spans="2:15" x14ac:dyDescent="0.25">
      <c r="B104" s="9" t="s">
        <v>41</v>
      </c>
      <c r="F104" s="5"/>
      <c r="G104" s="1"/>
      <c r="H104" s="1"/>
      <c r="I104" s="1"/>
      <c r="J104" s="1"/>
      <c r="K104" s="377"/>
      <c r="L104" s="377"/>
      <c r="M104" s="377"/>
      <c r="N104" s="377"/>
      <c r="O104" s="1"/>
    </row>
    <row r="105" spans="2:15" x14ac:dyDescent="0.25">
      <c r="B105" s="35" t="s">
        <v>392</v>
      </c>
      <c r="C105" s="4" t="s">
        <v>417</v>
      </c>
      <c r="D105" s="46"/>
      <c r="E105" s="5"/>
      <c r="F105" s="5"/>
      <c r="G105" s="1"/>
      <c r="H105" s="1"/>
      <c r="I105" s="1"/>
      <c r="J105" s="1"/>
      <c r="K105" s="377">
        <v>11446145</v>
      </c>
      <c r="L105" s="377"/>
      <c r="M105" s="377"/>
      <c r="N105" s="377"/>
      <c r="O105" s="1"/>
    </row>
    <row r="106" spans="2:15" ht="15" customHeight="1" x14ac:dyDescent="0.25">
      <c r="B106" s="4" t="s">
        <v>3</v>
      </c>
      <c r="F106" s="7"/>
      <c r="K106" s="388">
        <v>100</v>
      </c>
      <c r="L106" s="388"/>
      <c r="M106" s="388"/>
      <c r="N106" s="249" t="s">
        <v>2</v>
      </c>
      <c r="O106" s="1"/>
    </row>
    <row r="107" spans="2:15" x14ac:dyDescent="0.25">
      <c r="B107" s="43" t="s">
        <v>16</v>
      </c>
      <c r="F107" s="5"/>
      <c r="G107" s="1"/>
      <c r="H107" s="1"/>
      <c r="I107" s="1"/>
      <c r="J107" s="1"/>
      <c r="K107" s="578">
        <f>K105*0%</f>
        <v>0</v>
      </c>
      <c r="L107" s="377"/>
      <c r="M107" s="377"/>
      <c r="N107" s="377"/>
      <c r="O107" s="1"/>
    </row>
    <row r="108" spans="2:15" ht="15" customHeight="1" x14ac:dyDescent="0.25">
      <c r="B108" s="9" t="s">
        <v>288</v>
      </c>
      <c r="K108" s="387">
        <f>K105*K106/100</f>
        <v>11446145</v>
      </c>
      <c r="L108" s="387"/>
      <c r="M108" s="387"/>
      <c r="N108" s="38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77">
        <v>37500000</v>
      </c>
      <c r="L110" s="377"/>
      <c r="M110" s="377"/>
      <c r="N110" s="377"/>
    </row>
    <row r="111" spans="2:15" ht="15" customHeight="1" x14ac:dyDescent="0.25">
      <c r="B111" s="4" t="s">
        <v>3</v>
      </c>
      <c r="F111" s="7"/>
      <c r="K111" s="388">
        <v>30</v>
      </c>
      <c r="L111" s="388"/>
      <c r="M111" s="388"/>
      <c r="N111" s="249" t="s">
        <v>2</v>
      </c>
    </row>
    <row r="112" spans="2:15" ht="15" customHeight="1" x14ac:dyDescent="0.25">
      <c r="B112" s="43" t="s">
        <v>16</v>
      </c>
      <c r="F112" s="5"/>
      <c r="G112" s="1"/>
      <c r="H112" s="1"/>
      <c r="I112" s="1"/>
      <c r="J112" s="1"/>
      <c r="K112" s="378">
        <f>K110*70%</f>
        <v>26250000</v>
      </c>
      <c r="L112" s="378"/>
      <c r="M112" s="378"/>
      <c r="N112" s="378"/>
    </row>
    <row r="113" spans="2:14" ht="15" customHeight="1" x14ac:dyDescent="0.25">
      <c r="B113" s="9" t="s">
        <v>287</v>
      </c>
      <c r="K113" s="387">
        <f>K110*K111/100</f>
        <v>11250000</v>
      </c>
      <c r="L113" s="387"/>
      <c r="M113" s="387"/>
      <c r="N113" s="38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77">
        <v>3146000</v>
      </c>
      <c r="L115" s="377"/>
      <c r="M115" s="377"/>
      <c r="N115" s="377"/>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388">
        <v>40</v>
      </c>
      <c r="L117" s="388"/>
      <c r="M117" s="388"/>
      <c r="N117" s="249" t="s">
        <v>2</v>
      </c>
    </row>
    <row r="118" spans="2:14" ht="15.75" customHeight="1" x14ac:dyDescent="0.25">
      <c r="B118" s="43" t="s">
        <v>16</v>
      </c>
      <c r="F118" s="5"/>
      <c r="G118" s="1"/>
      <c r="H118" s="1"/>
      <c r="I118" s="1"/>
      <c r="J118" s="1"/>
      <c r="K118" s="378">
        <f>K115*60%</f>
        <v>1887600</v>
      </c>
      <c r="L118" s="378"/>
      <c r="M118" s="378"/>
      <c r="N118" s="378"/>
    </row>
    <row r="119" spans="2:14" ht="15.75" customHeight="1" x14ac:dyDescent="0.25">
      <c r="B119" s="9" t="s">
        <v>412</v>
      </c>
      <c r="K119" s="387">
        <f>K115*K117/100</f>
        <v>1258400</v>
      </c>
      <c r="L119" s="387"/>
      <c r="M119" s="387"/>
      <c r="N119" s="38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76">
        <f>K108+K113+K119</f>
        <v>23954545</v>
      </c>
      <c r="L121" s="376"/>
      <c r="M121" s="376"/>
      <c r="N121" s="376"/>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77">
        <v>1000000</v>
      </c>
      <c r="L124" s="377"/>
      <c r="M124" s="377"/>
      <c r="N124" s="377"/>
    </row>
    <row r="125" spans="2:14" ht="3.75" customHeight="1" x14ac:dyDescent="0.25">
      <c r="C125" s="8"/>
      <c r="D125" s="8"/>
      <c r="E125" s="8"/>
      <c r="K125" s="377"/>
      <c r="L125" s="377"/>
      <c r="M125" s="377"/>
      <c r="N125" s="37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89">
        <f>K124+K125</f>
        <v>1000000</v>
      </c>
      <c r="L127" s="389"/>
      <c r="M127" s="389"/>
      <c r="N127" s="389"/>
    </row>
    <row r="128" spans="2:14" ht="2.25" customHeight="1" x14ac:dyDescent="0.25">
      <c r="B128" s="9"/>
      <c r="C128" s="26"/>
      <c r="D128" s="26"/>
      <c r="E128" s="26"/>
      <c r="F128" s="5"/>
      <c r="K128" s="45"/>
      <c r="L128" s="45"/>
      <c r="M128" s="45"/>
      <c r="N128" s="45"/>
    </row>
    <row r="129" spans="2:14" x14ac:dyDescent="0.25">
      <c r="B129" s="4" t="s">
        <v>4</v>
      </c>
      <c r="C129" s="8"/>
      <c r="D129" s="8"/>
      <c r="E129" s="8"/>
      <c r="K129" s="377">
        <v>4000000</v>
      </c>
      <c r="L129" s="377"/>
      <c r="M129" s="377"/>
      <c r="N129" s="37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2">
        <f>K121-K127-K129</f>
        <v>18954545</v>
      </c>
      <c r="L131" s="392"/>
      <c r="M131" s="392"/>
      <c r="N131" s="393"/>
    </row>
    <row r="132" spans="2:14" ht="3.75" customHeight="1" x14ac:dyDescent="0.25">
      <c r="B132" s="8"/>
      <c r="C132" s="8"/>
      <c r="D132" s="8"/>
      <c r="E132" s="8"/>
      <c r="J132" s="27"/>
      <c r="K132" s="249"/>
      <c r="L132" s="249"/>
      <c r="M132" s="249"/>
      <c r="N132" s="249"/>
    </row>
    <row r="133" spans="2:14" customFormat="1" x14ac:dyDescent="0.25">
      <c r="B133" s="394" t="s">
        <v>37</v>
      </c>
      <c r="C133" s="395"/>
      <c r="D133" s="395"/>
      <c r="E133" s="395"/>
      <c r="F133" s="395"/>
      <c r="G133" s="395"/>
      <c r="H133" s="395"/>
      <c r="I133" s="395"/>
      <c r="J133" s="395"/>
      <c r="K133" s="395"/>
      <c r="L133" s="395"/>
      <c r="M133" s="395"/>
      <c r="N133" s="39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397">
        <f>K131</f>
        <v>18954545</v>
      </c>
      <c r="D135" s="398"/>
      <c r="E135" s="398"/>
      <c r="F135" s="398"/>
      <c r="G135" s="399" t="s">
        <v>11</v>
      </c>
      <c r="H135" s="399">
        <v>1</v>
      </c>
      <c r="I135" s="412">
        <f>C135/C136*H135</f>
        <v>1.331267690377137</v>
      </c>
      <c r="J135" s="413"/>
      <c r="K135" s="1"/>
      <c r="L135" s="1"/>
      <c r="M135" s="1"/>
      <c r="N135" s="6"/>
    </row>
    <row r="136" spans="2:14" customFormat="1" x14ac:dyDescent="0.25">
      <c r="B136" s="31"/>
      <c r="C136" s="416">
        <f>L102+K140</f>
        <v>14237966.666666668</v>
      </c>
      <c r="D136" s="417"/>
      <c r="E136" s="417"/>
      <c r="F136" s="417"/>
      <c r="G136" s="399"/>
      <c r="H136" s="399"/>
      <c r="I136" s="414"/>
      <c r="J136" s="415"/>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390" t="s">
        <v>10</v>
      </c>
      <c r="K139" s="390"/>
      <c r="L139" s="390"/>
      <c r="M139" s="390"/>
      <c r="N139" s="390"/>
    </row>
    <row r="140" spans="2:14" ht="16.5" thickBot="1" x14ac:dyDescent="0.3">
      <c r="B140" s="9" t="s">
        <v>17</v>
      </c>
      <c r="C140" s="1"/>
      <c r="D140" s="1"/>
      <c r="E140" s="418">
        <v>80000000</v>
      </c>
      <c r="F140" s="418"/>
      <c r="G140" s="418"/>
      <c r="H140" s="1"/>
      <c r="I140" s="9"/>
      <c r="J140" s="243" t="s">
        <v>26</v>
      </c>
      <c r="K140" s="420">
        <f>(((((E141*(E142/12))*E140)/100)+E140)/E142)</f>
        <v>7466666.666666667</v>
      </c>
      <c r="L140" s="420"/>
      <c r="M140" s="420"/>
      <c r="N140" s="421"/>
    </row>
    <row r="141" spans="2:14" ht="18.75" x14ac:dyDescent="0.25">
      <c r="B141" s="9" t="s">
        <v>1</v>
      </c>
      <c r="C141" s="249"/>
      <c r="D141" s="249"/>
      <c r="E141" s="216">
        <v>12</v>
      </c>
      <c r="F141" s="241">
        <v>12</v>
      </c>
      <c r="G141" s="173">
        <v>12</v>
      </c>
      <c r="H141" s="173">
        <v>0</v>
      </c>
      <c r="I141" s="12" t="s">
        <v>2</v>
      </c>
      <c r="J141" s="242" t="s">
        <v>24</v>
      </c>
      <c r="K141" s="549">
        <f>(((((F141*(F142/12))*E140)/100)+E140)/F142)</f>
        <v>4133333.3333333335</v>
      </c>
      <c r="L141" s="549"/>
      <c r="M141" s="549"/>
      <c r="N141" s="549"/>
    </row>
    <row r="142" spans="2:14" ht="15" customHeight="1" thickBot="1" x14ac:dyDescent="0.3">
      <c r="B142" s="9" t="s">
        <v>9</v>
      </c>
      <c r="C142" s="249"/>
      <c r="D142" s="249"/>
      <c r="E142" s="159">
        <v>12</v>
      </c>
      <c r="F142" s="174">
        <v>24</v>
      </c>
      <c r="G142" s="174">
        <v>36</v>
      </c>
      <c r="H142" s="174">
        <v>48</v>
      </c>
      <c r="I142" s="36"/>
      <c r="J142" s="171" t="s">
        <v>25</v>
      </c>
      <c r="K142" s="550">
        <f>(((((G141*(G142/12))*E140)/100)+E140)/G142)</f>
        <v>3022222.222222222</v>
      </c>
      <c r="L142" s="550"/>
      <c r="M142" s="550"/>
      <c r="N142" s="550"/>
    </row>
    <row r="143" spans="2:14" x14ac:dyDescent="0.25">
      <c r="B143" s="9"/>
      <c r="C143" s="249"/>
      <c r="D143" s="249"/>
      <c r="E143" s="13"/>
      <c r="F143" s="13"/>
      <c r="G143" s="13"/>
      <c r="H143" s="9"/>
      <c r="I143" s="9"/>
      <c r="J143" s="171" t="s">
        <v>190</v>
      </c>
      <c r="K143" s="557">
        <f>(((((H141*(H142/12))*E140)/100)+E140)/H142)</f>
        <v>1666666.6666666667</v>
      </c>
      <c r="L143" s="557"/>
      <c r="M143" s="557"/>
      <c r="N143" s="557"/>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77">
        <v>115000000</v>
      </c>
      <c r="F145" s="377"/>
      <c r="G145" s="377"/>
      <c r="H145" s="9"/>
      <c r="I145" s="9"/>
      <c r="J145" s="575" t="s">
        <v>311</v>
      </c>
      <c r="K145" s="575"/>
      <c r="L145" s="575"/>
      <c r="M145" s="575"/>
      <c r="N145" s="575"/>
    </row>
    <row r="146" spans="2:15" ht="15" customHeight="1" x14ac:dyDescent="0.25">
      <c r="B146" s="9" t="s">
        <v>7</v>
      </c>
      <c r="C146" s="249"/>
      <c r="D146" s="249"/>
      <c r="E146" s="552">
        <v>75</v>
      </c>
      <c r="F146" s="552"/>
      <c r="G146" s="18" t="s">
        <v>2</v>
      </c>
      <c r="H146" s="9"/>
      <c r="I146" s="9"/>
      <c r="J146" s="575"/>
      <c r="K146" s="575"/>
      <c r="L146" s="575"/>
      <c r="M146" s="575"/>
      <c r="N146" s="575"/>
    </row>
    <row r="147" spans="2:15" ht="18.75" customHeight="1" x14ac:dyDescent="0.25">
      <c r="B147" s="9" t="s">
        <v>8</v>
      </c>
      <c r="C147" s="249"/>
      <c r="D147" s="249"/>
      <c r="E147" s="377">
        <f>E145*E146/100</f>
        <v>86250000</v>
      </c>
      <c r="F147" s="377"/>
      <c r="G147" s="377"/>
      <c r="H147" s="9"/>
      <c r="I147" s="9"/>
      <c r="J147" s="575"/>
      <c r="K147" s="575"/>
      <c r="L147" s="575"/>
      <c r="M147" s="575"/>
      <c r="N147" s="575"/>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84" t="s">
        <v>388</v>
      </c>
      <c r="H159" s="385"/>
      <c r="I159" s="385"/>
      <c r="J159" s="385"/>
      <c r="K159" s="385"/>
      <c r="L159" s="385"/>
      <c r="M159" s="385"/>
      <c r="N159" s="385"/>
      <c r="O159" s="386"/>
    </row>
    <row r="160" spans="2:15" ht="16.5" thickBot="1" x14ac:dyDescent="0.3">
      <c r="B160" s="57" t="s">
        <v>49</v>
      </c>
      <c r="C160" s="8"/>
      <c r="D160" s="5"/>
      <c r="E160" s="8"/>
      <c r="G160" s="384" t="s">
        <v>291</v>
      </c>
      <c r="H160" s="385"/>
      <c r="I160" s="385"/>
      <c r="J160" s="385"/>
      <c r="K160" s="385"/>
      <c r="L160" s="385"/>
      <c r="M160" s="385"/>
      <c r="N160" s="385"/>
      <c r="O160" s="386"/>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84">
        <v>2015</v>
      </c>
      <c r="H162" s="385"/>
      <c r="I162" s="385"/>
      <c r="J162" s="385"/>
      <c r="K162" s="385"/>
      <c r="L162" s="385"/>
      <c r="M162" s="385"/>
      <c r="N162" s="385"/>
      <c r="O162" s="386"/>
    </row>
    <row r="163" spans="2:15" ht="16.5" thickBot="1" x14ac:dyDescent="0.3">
      <c r="B163" s="57" t="s">
        <v>48</v>
      </c>
      <c r="C163" s="8"/>
      <c r="D163" s="5"/>
      <c r="E163" s="8"/>
      <c r="G163" s="384" t="s">
        <v>293</v>
      </c>
      <c r="H163" s="385"/>
      <c r="I163" s="385"/>
      <c r="J163" s="385"/>
      <c r="K163" s="385"/>
      <c r="L163" s="385"/>
      <c r="M163" s="385"/>
      <c r="N163" s="385"/>
      <c r="O163" s="386"/>
    </row>
    <row r="164" spans="2:15" ht="16.5" thickBot="1" x14ac:dyDescent="0.3">
      <c r="B164" s="57" t="s">
        <v>53</v>
      </c>
      <c r="C164" s="8"/>
      <c r="D164" s="5"/>
      <c r="E164" s="8"/>
      <c r="G164" s="384" t="s">
        <v>390</v>
      </c>
      <c r="H164" s="385"/>
      <c r="I164" s="385"/>
      <c r="J164" s="385"/>
      <c r="K164" s="385"/>
      <c r="L164" s="385"/>
      <c r="M164" s="385"/>
      <c r="N164" s="385"/>
      <c r="O164" s="386"/>
    </row>
    <row r="165" spans="2:15" ht="16.5" thickBot="1" x14ac:dyDescent="0.3">
      <c r="B165" s="57" t="s">
        <v>46</v>
      </c>
      <c r="C165" s="8"/>
      <c r="D165" s="5"/>
      <c r="E165" s="8"/>
      <c r="G165" s="384" t="s">
        <v>391</v>
      </c>
      <c r="H165" s="385"/>
      <c r="I165" s="385"/>
      <c r="J165" s="385"/>
      <c r="K165" s="385"/>
      <c r="L165" s="385"/>
      <c r="M165" s="385"/>
      <c r="N165" s="385"/>
      <c r="O165" s="386"/>
    </row>
    <row r="166" spans="2:15" ht="16.5" thickBot="1" x14ac:dyDescent="0.3">
      <c r="B166" s="57" t="s">
        <v>52</v>
      </c>
      <c r="C166" s="8"/>
      <c r="D166" s="5"/>
      <c r="E166" s="8"/>
      <c r="G166" s="384" t="s">
        <v>332</v>
      </c>
      <c r="H166" s="385"/>
      <c r="I166" s="385"/>
      <c r="J166" s="385"/>
      <c r="K166" s="385"/>
      <c r="L166" s="385"/>
      <c r="M166" s="385"/>
      <c r="N166" s="385"/>
      <c r="O166" s="386"/>
    </row>
    <row r="167" spans="2:15" ht="16.5" thickBot="1" x14ac:dyDescent="0.3">
      <c r="B167" s="57" t="s">
        <v>180</v>
      </c>
      <c r="C167" s="8"/>
      <c r="D167" s="5"/>
      <c r="E167" s="8"/>
      <c r="G167" s="409">
        <f>E145</f>
        <v>115000000</v>
      </c>
      <c r="H167" s="410"/>
      <c r="I167" s="410"/>
      <c r="J167" s="410"/>
      <c r="K167" s="410"/>
      <c r="L167" s="410"/>
      <c r="M167" s="410"/>
      <c r="N167" s="410"/>
      <c r="O167" s="411"/>
    </row>
    <row r="168" spans="2:15" ht="16.5" thickBot="1" x14ac:dyDescent="0.3">
      <c r="B168" s="57" t="s">
        <v>191</v>
      </c>
      <c r="C168" s="8"/>
      <c r="D168" s="5"/>
      <c r="E168" s="8"/>
      <c r="G168" s="221">
        <f>E146</f>
        <v>75</v>
      </c>
      <c r="H168" s="407" t="s">
        <v>2</v>
      </c>
      <c r="I168" s="407"/>
      <c r="J168" s="407"/>
      <c r="K168" s="407"/>
      <c r="L168" s="407"/>
      <c r="M168" s="407"/>
      <c r="N168" s="407"/>
      <c r="O168" s="408"/>
    </row>
    <row r="169" spans="2:15" ht="16.5" thickBot="1" x14ac:dyDescent="0.3">
      <c r="B169" s="58" t="s">
        <v>192</v>
      </c>
      <c r="C169" s="59"/>
      <c r="D169" s="60"/>
      <c r="E169" s="59"/>
      <c r="F169" s="61"/>
      <c r="G169" s="409">
        <f>E147</f>
        <v>86250000</v>
      </c>
      <c r="H169" s="410"/>
      <c r="I169" s="410"/>
      <c r="J169" s="410"/>
      <c r="K169" s="410"/>
      <c r="L169" s="410"/>
      <c r="M169" s="410"/>
      <c r="N169" s="410"/>
      <c r="O169" s="411"/>
    </row>
    <row r="170" spans="2:15" ht="16.5" thickBot="1" x14ac:dyDescent="0.3">
      <c r="B170" s="423" t="s">
        <v>312</v>
      </c>
      <c r="C170" s="424"/>
      <c r="D170" s="424"/>
      <c r="E170" s="424"/>
      <c r="F170" s="424"/>
      <c r="G170" s="424"/>
      <c r="H170" s="424"/>
      <c r="I170" s="424"/>
      <c r="J170" s="424"/>
      <c r="K170" s="424"/>
      <c r="L170" s="424"/>
      <c r="M170" s="424"/>
      <c r="N170" s="424"/>
      <c r="O170" s="425"/>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53" t="s">
        <v>44</v>
      </c>
      <c r="E172" s="553"/>
      <c r="F172" s="553"/>
      <c r="G172" s="553"/>
      <c r="H172" s="553"/>
      <c r="I172" s="553"/>
      <c r="J172" s="553"/>
      <c r="K172" s="553"/>
      <c r="L172" s="553"/>
      <c r="M172" s="249"/>
      <c r="N172" s="249"/>
    </row>
    <row r="173" spans="2:15" ht="15.75" x14ac:dyDescent="0.25">
      <c r="B173" s="165" t="s">
        <v>19</v>
      </c>
      <c r="C173" s="165"/>
      <c r="D173" s="165"/>
      <c r="E173" s="165"/>
      <c r="F173" s="165"/>
      <c r="G173" s="165"/>
      <c r="H173" s="165"/>
      <c r="I173" s="165"/>
      <c r="J173" s="165"/>
      <c r="K173" s="435">
        <f>K131-K140</f>
        <v>11487878.333333332</v>
      </c>
      <c r="L173" s="435"/>
      <c r="M173" s="435"/>
      <c r="N173" s="435"/>
    </row>
    <row r="174" spans="2:15" ht="14.25" customHeight="1" x14ac:dyDescent="0.25">
      <c r="B174" s="158" t="s">
        <v>27</v>
      </c>
      <c r="C174" s="158"/>
      <c r="D174" s="158"/>
      <c r="E174" s="158"/>
      <c r="F174" s="158"/>
      <c r="G174" s="158"/>
      <c r="H174" s="158"/>
      <c r="I174" s="158"/>
      <c r="J174" s="158"/>
      <c r="K174" s="434">
        <f>K131-K141</f>
        <v>14821211.666666666</v>
      </c>
      <c r="L174" s="434"/>
      <c r="M174" s="434"/>
      <c r="N174" s="434"/>
    </row>
    <row r="175" spans="2:15" ht="15.75" x14ac:dyDescent="0.25">
      <c r="B175" s="158" t="s">
        <v>28</v>
      </c>
      <c r="C175" s="158"/>
      <c r="D175" s="158"/>
      <c r="E175" s="158"/>
      <c r="F175" s="158"/>
      <c r="G175" s="158"/>
      <c r="H175" s="158"/>
      <c r="I175" s="158"/>
      <c r="J175" s="158"/>
      <c r="K175" s="434">
        <f>K131-K142</f>
        <v>15932322.777777778</v>
      </c>
      <c r="L175" s="434"/>
      <c r="M175" s="434"/>
      <c r="N175" s="434"/>
    </row>
    <row r="176" spans="2:15" ht="15.75" x14ac:dyDescent="0.25">
      <c r="B176" s="229" t="s">
        <v>193</v>
      </c>
      <c r="C176" s="229"/>
      <c r="D176" s="229"/>
      <c r="E176" s="229"/>
      <c r="F176" s="229"/>
      <c r="G176" s="229"/>
      <c r="H176" s="229"/>
      <c r="I176" s="229"/>
      <c r="J176" s="229"/>
      <c r="K176" s="447">
        <f>K131-K143</f>
        <v>17287878.333333332</v>
      </c>
      <c r="L176" s="447"/>
      <c r="M176" s="447"/>
      <c r="N176" s="447"/>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6" t="s">
        <v>173</v>
      </c>
      <c r="C185" s="427"/>
      <c r="D185" s="427"/>
      <c r="E185" s="427"/>
      <c r="F185" s="427"/>
      <c r="G185" s="428"/>
      <c r="H185" s="426" t="s">
        <v>174</v>
      </c>
      <c r="I185" s="427"/>
      <c r="J185" s="427"/>
      <c r="K185" s="427"/>
      <c r="L185" s="427"/>
      <c r="M185" s="427"/>
      <c r="N185" s="428"/>
    </row>
    <row r="186" spans="2:24" ht="15" customHeight="1" x14ac:dyDescent="0.25">
      <c r="B186" s="402" t="s">
        <v>176</v>
      </c>
      <c r="C186" s="403"/>
      <c r="D186" s="404" t="s">
        <v>421</v>
      </c>
      <c r="E186" s="405"/>
      <c r="F186" s="405"/>
      <c r="G186" s="406"/>
      <c r="H186" s="402" t="s">
        <v>176</v>
      </c>
      <c r="I186" s="403"/>
      <c r="J186" s="404"/>
      <c r="K186" s="405"/>
      <c r="L186" s="405"/>
      <c r="M186" s="405"/>
      <c r="N186" s="406"/>
      <c r="R186" s="3"/>
      <c r="S186" s="1"/>
      <c r="T186" s="1"/>
      <c r="U186" s="1"/>
    </row>
    <row r="187" spans="2:24" ht="15" customHeight="1" x14ac:dyDescent="0.25">
      <c r="B187" s="439" t="s">
        <v>81</v>
      </c>
      <c r="C187" s="440"/>
      <c r="D187" s="439" t="s">
        <v>186</v>
      </c>
      <c r="E187" s="441"/>
      <c r="F187" s="441"/>
      <c r="G187" s="440"/>
      <c r="H187" s="441" t="s">
        <v>81</v>
      </c>
      <c r="I187" s="440"/>
      <c r="J187" s="439" t="s">
        <v>313</v>
      </c>
      <c r="K187" s="441"/>
      <c r="L187" s="441"/>
      <c r="M187" s="441"/>
      <c r="N187" s="440"/>
      <c r="P187" s="442"/>
      <c r="Q187" s="442"/>
      <c r="R187" s="442"/>
      <c r="S187" s="442"/>
      <c r="T187" s="442"/>
      <c r="U187" s="442"/>
    </row>
    <row r="188" spans="2:24" ht="15.75" x14ac:dyDescent="0.25">
      <c r="B188" s="402" t="s">
        <v>177</v>
      </c>
      <c r="C188" s="403"/>
      <c r="D188" s="439" t="s">
        <v>178</v>
      </c>
      <c r="E188" s="441"/>
      <c r="F188" s="441"/>
      <c r="G188" s="440"/>
      <c r="H188" s="439" t="s">
        <v>177</v>
      </c>
      <c r="I188" s="440"/>
      <c r="J188" s="554" t="s">
        <v>188</v>
      </c>
      <c r="K188" s="555"/>
      <c r="L188" s="555"/>
      <c r="M188" s="555"/>
      <c r="N188" s="556"/>
      <c r="R188" s="1"/>
      <c r="S188" s="1"/>
      <c r="T188" s="1"/>
      <c r="U188" s="1"/>
    </row>
    <row r="189" spans="2:24" ht="18.75" x14ac:dyDescent="0.25">
      <c r="B189" s="430" t="s">
        <v>179</v>
      </c>
      <c r="C189" s="431"/>
      <c r="G189" s="147"/>
      <c r="H189" s="430" t="s">
        <v>179</v>
      </c>
      <c r="I189" s="431"/>
      <c r="K189" s="1"/>
      <c r="L189" s="1"/>
      <c r="M189" s="1"/>
      <c r="N189" s="6"/>
      <c r="R189" s="1"/>
      <c r="S189" s="1"/>
      <c r="T189" s="1"/>
      <c r="U189" s="1"/>
    </row>
    <row r="190" spans="2:24" ht="18.75" x14ac:dyDescent="0.25">
      <c r="B190" s="430"/>
      <c r="C190" s="431"/>
      <c r="G190" s="147"/>
      <c r="H190" s="430"/>
      <c r="I190" s="431"/>
      <c r="K190" s="1"/>
      <c r="L190" s="1"/>
      <c r="M190" s="1"/>
      <c r="N190" s="6"/>
      <c r="R190" s="1"/>
      <c r="S190" s="1"/>
      <c r="T190" s="1"/>
      <c r="U190" s="1"/>
    </row>
    <row r="191" spans="2:24" ht="18.75" x14ac:dyDescent="0.25">
      <c r="B191" s="432"/>
      <c r="C191" s="433"/>
      <c r="D191" s="11"/>
      <c r="E191" s="11"/>
      <c r="F191" s="11"/>
      <c r="G191" s="148"/>
      <c r="H191" s="432"/>
      <c r="I191" s="433"/>
      <c r="J191" s="11"/>
      <c r="K191" s="146"/>
      <c r="L191" s="19"/>
      <c r="M191" s="19"/>
      <c r="N191" s="20"/>
      <c r="Q191" s="418"/>
      <c r="R191" s="418"/>
      <c r="S191" s="418"/>
      <c r="T191" s="418"/>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36" t="s">
        <v>175</v>
      </c>
      <c r="C193" s="437"/>
      <c r="D193" s="437"/>
      <c r="E193" s="437"/>
      <c r="F193" s="437"/>
      <c r="G193" s="437"/>
      <c r="H193" s="437"/>
      <c r="I193" s="437"/>
      <c r="J193" s="437"/>
      <c r="K193" s="437"/>
      <c r="L193" s="437"/>
      <c r="M193" s="437"/>
      <c r="N193" s="43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48" t="s">
        <v>14</v>
      </c>
      <c r="C2" s="448"/>
      <c r="D2" s="448"/>
      <c r="E2" s="448"/>
      <c r="F2" s="448"/>
      <c r="G2" s="448"/>
      <c r="H2" s="448"/>
      <c r="I2" s="448"/>
      <c r="J2" s="448"/>
      <c r="K2" s="448"/>
      <c r="L2" s="448"/>
      <c r="M2" s="448"/>
      <c r="N2" s="448"/>
    </row>
    <row r="3" spans="2:14" ht="18.75" customHeight="1" x14ac:dyDescent="0.25">
      <c r="B3" s="449" t="s">
        <v>393</v>
      </c>
      <c r="C3" s="449"/>
      <c r="D3" s="449"/>
      <c r="E3" s="449"/>
      <c r="F3" s="449"/>
      <c r="G3" s="449"/>
      <c r="H3" s="449"/>
      <c r="I3" s="449"/>
      <c r="J3" s="449"/>
      <c r="K3" s="449"/>
      <c r="L3" s="449"/>
      <c r="M3" s="449"/>
      <c r="N3" s="449"/>
    </row>
    <row r="4" spans="2:14" ht="15" customHeight="1" x14ac:dyDescent="0.25">
      <c r="B4" s="450" t="s">
        <v>394</v>
      </c>
      <c r="C4" s="451"/>
      <c r="D4" s="451"/>
      <c r="E4" s="451"/>
      <c r="F4" s="451"/>
      <c r="G4" s="451"/>
      <c r="H4" s="451"/>
      <c r="I4" s="451"/>
      <c r="J4" s="451"/>
      <c r="K4" s="451"/>
      <c r="L4" s="451"/>
      <c r="M4" s="451"/>
      <c r="N4" s="452"/>
    </row>
    <row r="5" spans="2:14" x14ac:dyDescent="0.25">
      <c r="B5" s="572" t="s">
        <v>183</v>
      </c>
      <c r="C5" s="572"/>
      <c r="D5" s="572"/>
      <c r="E5" s="572"/>
      <c r="F5" s="572"/>
      <c r="G5" s="572"/>
      <c r="H5" s="572"/>
      <c r="I5" s="572"/>
      <c r="J5" s="572"/>
      <c r="K5" s="572"/>
      <c r="L5" s="572"/>
      <c r="M5" s="572"/>
      <c r="N5" s="572"/>
    </row>
    <row r="6" spans="2:14" x14ac:dyDescent="0.25">
      <c r="B6" s="572" t="s">
        <v>395</v>
      </c>
      <c r="C6" s="572"/>
      <c r="D6" s="572"/>
      <c r="E6" s="572"/>
      <c r="F6" s="572"/>
      <c r="G6" s="572"/>
      <c r="H6" s="572"/>
      <c r="I6" s="572"/>
      <c r="J6" s="572"/>
      <c r="K6" s="572"/>
      <c r="L6" s="572"/>
      <c r="M6" s="572"/>
      <c r="N6" s="5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4" t="s">
        <v>64</v>
      </c>
      <c r="C16" s="454"/>
      <c r="D16" s="454"/>
      <c r="E16" s="454"/>
      <c r="F16" s="454"/>
      <c r="G16" s="454"/>
      <c r="H16" s="454"/>
      <c r="I16" s="454"/>
      <c r="J16" s="454"/>
      <c r="K16" s="454"/>
      <c r="L16" s="454"/>
      <c r="M16" s="454"/>
      <c r="N16" s="454"/>
    </row>
    <row r="17" spans="2:14" x14ac:dyDescent="0.25">
      <c r="B17" s="467" t="s">
        <v>65</v>
      </c>
      <c r="C17" s="468"/>
      <c r="D17" s="469"/>
      <c r="E17" s="467" t="s">
        <v>67</v>
      </c>
      <c r="F17" s="468"/>
      <c r="G17" s="468"/>
      <c r="H17" s="469"/>
      <c r="I17" s="464" t="s">
        <v>68</v>
      </c>
      <c r="J17" s="465"/>
      <c r="K17" s="466"/>
      <c r="L17" s="464" t="s">
        <v>69</v>
      </c>
      <c r="M17" s="465"/>
      <c r="N17" s="466"/>
    </row>
    <row r="18" spans="2:14" x14ac:dyDescent="0.25">
      <c r="B18" s="455" t="s">
        <v>66</v>
      </c>
      <c r="C18" s="456"/>
      <c r="D18" s="457"/>
      <c r="E18" s="458" t="s">
        <v>396</v>
      </c>
      <c r="F18" s="459"/>
      <c r="G18" s="459"/>
      <c r="H18" s="460"/>
      <c r="I18" s="461" t="s">
        <v>5</v>
      </c>
      <c r="J18" s="462"/>
      <c r="K18" s="463"/>
      <c r="L18" s="461" t="s">
        <v>5</v>
      </c>
      <c r="M18" s="462"/>
      <c r="N18" s="463"/>
    </row>
    <row r="19" spans="2:14" x14ac:dyDescent="0.25">
      <c r="B19" s="455" t="s">
        <v>198</v>
      </c>
      <c r="C19" s="456"/>
      <c r="D19" s="457"/>
      <c r="E19" s="577" t="s">
        <v>352</v>
      </c>
      <c r="F19" s="573"/>
      <c r="G19" s="573"/>
      <c r="H19" s="574"/>
      <c r="I19" s="461"/>
      <c r="J19" s="462"/>
      <c r="K19" s="463"/>
      <c r="L19" s="461" t="s">
        <v>5</v>
      </c>
      <c r="M19" s="462"/>
      <c r="N19" s="463"/>
    </row>
    <row r="20" spans="2:14" x14ac:dyDescent="0.25">
      <c r="B20" s="455" t="s">
        <v>70</v>
      </c>
      <c r="C20" s="456"/>
      <c r="D20" s="457"/>
      <c r="E20" s="458" t="s">
        <v>397</v>
      </c>
      <c r="F20" s="459"/>
      <c r="G20" s="459"/>
      <c r="H20" s="460"/>
      <c r="I20" s="461" t="s">
        <v>399</v>
      </c>
      <c r="J20" s="462"/>
      <c r="K20" s="463"/>
      <c r="L20" s="461" t="s">
        <v>184</v>
      </c>
      <c r="M20" s="462"/>
      <c r="N20" s="463"/>
    </row>
    <row r="21" spans="2:14" x14ac:dyDescent="0.25">
      <c r="B21" s="455" t="s">
        <v>196</v>
      </c>
      <c r="C21" s="456"/>
      <c r="D21" s="457"/>
      <c r="E21" s="458" t="s">
        <v>398</v>
      </c>
      <c r="F21" s="459"/>
      <c r="G21" s="459"/>
      <c r="H21" s="460"/>
      <c r="I21" s="461" t="s">
        <v>400</v>
      </c>
      <c r="J21" s="462"/>
      <c r="K21" s="463"/>
      <c r="L21" s="461" t="s">
        <v>184</v>
      </c>
      <c r="M21" s="462"/>
      <c r="N21" s="46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5" t="s">
        <v>91</v>
      </c>
      <c r="C44" s="506"/>
      <c r="D44" s="506"/>
      <c r="E44" s="506"/>
      <c r="F44" s="506"/>
      <c r="G44" s="506"/>
      <c r="H44" s="506"/>
      <c r="I44" s="506"/>
      <c r="J44" s="506"/>
      <c r="K44" s="506"/>
      <c r="L44" s="506"/>
      <c r="M44" s="506"/>
      <c r="N44" s="507"/>
    </row>
    <row r="45" spans="2:14" x14ac:dyDescent="0.25">
      <c r="B45" s="490" t="s">
        <v>410</v>
      </c>
      <c r="C45" s="491"/>
      <c r="D45" s="491"/>
      <c r="E45" s="491"/>
      <c r="F45" s="491"/>
      <c r="G45" s="491"/>
      <c r="H45" s="491"/>
      <c r="I45" s="491"/>
      <c r="J45" s="491"/>
      <c r="K45" s="491"/>
      <c r="L45" s="491"/>
      <c r="M45" s="491"/>
      <c r="N45" s="492"/>
    </row>
    <row r="46" spans="2:14" ht="11.25" customHeight="1" x14ac:dyDescent="0.25">
      <c r="B46" s="493"/>
      <c r="C46" s="494"/>
      <c r="D46" s="494"/>
      <c r="E46" s="494"/>
      <c r="F46" s="494"/>
      <c r="G46" s="494"/>
      <c r="H46" s="494"/>
      <c r="I46" s="494"/>
      <c r="J46" s="494"/>
      <c r="K46" s="494"/>
      <c r="L46" s="494"/>
      <c r="M46" s="494"/>
      <c r="N46" s="495"/>
    </row>
    <row r="47" spans="2:14" ht="11.25" hidden="1" customHeight="1" x14ac:dyDescent="0.25">
      <c r="B47" s="493"/>
      <c r="C47" s="494"/>
      <c r="D47" s="494"/>
      <c r="E47" s="494"/>
      <c r="F47" s="494"/>
      <c r="G47" s="494"/>
      <c r="H47" s="494"/>
      <c r="I47" s="494"/>
      <c r="J47" s="494"/>
      <c r="K47" s="494"/>
      <c r="L47" s="494"/>
      <c r="M47" s="494"/>
      <c r="N47" s="495"/>
    </row>
    <row r="48" spans="2:14" ht="6.75" hidden="1" customHeight="1" x14ac:dyDescent="0.25">
      <c r="B48" s="493"/>
      <c r="C48" s="494"/>
      <c r="D48" s="494"/>
      <c r="E48" s="494"/>
      <c r="F48" s="494"/>
      <c r="G48" s="494"/>
      <c r="H48" s="494"/>
      <c r="I48" s="494"/>
      <c r="J48" s="494"/>
      <c r="K48" s="494"/>
      <c r="L48" s="494"/>
      <c r="M48" s="494"/>
      <c r="N48" s="495"/>
    </row>
    <row r="49" spans="2:14" hidden="1" x14ac:dyDescent="0.25">
      <c r="B49" s="493"/>
      <c r="C49" s="494"/>
      <c r="D49" s="494"/>
      <c r="E49" s="494"/>
      <c r="F49" s="494"/>
      <c r="G49" s="494"/>
      <c r="H49" s="494"/>
      <c r="I49" s="494"/>
      <c r="J49" s="494"/>
      <c r="K49" s="494"/>
      <c r="L49" s="494"/>
      <c r="M49" s="494"/>
      <c r="N49" s="495"/>
    </row>
    <row r="50" spans="2:14" ht="1.5" customHeight="1" x14ac:dyDescent="0.25">
      <c r="B50" s="493"/>
      <c r="C50" s="494"/>
      <c r="D50" s="494"/>
      <c r="E50" s="494"/>
      <c r="F50" s="494"/>
      <c r="G50" s="494"/>
      <c r="H50" s="494"/>
      <c r="I50" s="494"/>
      <c r="J50" s="494"/>
      <c r="K50" s="494"/>
      <c r="L50" s="494"/>
      <c r="M50" s="494"/>
      <c r="N50" s="495"/>
    </row>
    <row r="51" spans="2:14" ht="1.5" customHeight="1" thickBot="1" x14ac:dyDescent="0.3">
      <c r="B51" s="496"/>
      <c r="C51" s="497"/>
      <c r="D51" s="497"/>
      <c r="E51" s="497"/>
      <c r="F51" s="497"/>
      <c r="G51" s="497"/>
      <c r="H51" s="497"/>
      <c r="I51" s="497"/>
      <c r="J51" s="497"/>
      <c r="K51" s="497"/>
      <c r="L51" s="497"/>
      <c r="M51" s="497"/>
      <c r="N51" s="498"/>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5" t="s">
        <v>91</v>
      </c>
      <c r="C63" s="506"/>
      <c r="D63" s="506"/>
      <c r="E63" s="506"/>
      <c r="F63" s="506"/>
      <c r="G63" s="506"/>
      <c r="H63" s="506"/>
      <c r="I63" s="506"/>
      <c r="J63" s="506"/>
      <c r="K63" s="506"/>
      <c r="L63" s="506"/>
      <c r="M63" s="506"/>
      <c r="N63" s="507"/>
    </row>
    <row r="64" spans="2:14" x14ac:dyDescent="0.25">
      <c r="B64" s="490" t="s">
        <v>420</v>
      </c>
      <c r="C64" s="491"/>
      <c r="D64" s="491"/>
      <c r="E64" s="491"/>
      <c r="F64" s="491"/>
      <c r="G64" s="491"/>
      <c r="H64" s="491"/>
      <c r="I64" s="491"/>
      <c r="J64" s="491"/>
      <c r="K64" s="491"/>
      <c r="L64" s="491"/>
      <c r="M64" s="491"/>
      <c r="N64" s="492"/>
    </row>
    <row r="65" spans="2:14" x14ac:dyDescent="0.25">
      <c r="B65" s="493"/>
      <c r="C65" s="494"/>
      <c r="D65" s="494"/>
      <c r="E65" s="494"/>
      <c r="F65" s="494"/>
      <c r="G65" s="494"/>
      <c r="H65" s="494"/>
      <c r="I65" s="494"/>
      <c r="J65" s="494"/>
      <c r="K65" s="494"/>
      <c r="L65" s="494"/>
      <c r="M65" s="494"/>
      <c r="N65" s="495"/>
    </row>
    <row r="66" spans="2:14" x14ac:dyDescent="0.25">
      <c r="B66" s="493"/>
      <c r="C66" s="494"/>
      <c r="D66" s="494"/>
      <c r="E66" s="494"/>
      <c r="F66" s="494"/>
      <c r="G66" s="494"/>
      <c r="H66" s="494"/>
      <c r="I66" s="494"/>
      <c r="J66" s="494"/>
      <c r="K66" s="494"/>
      <c r="L66" s="494"/>
      <c r="M66" s="494"/>
      <c r="N66" s="495"/>
    </row>
    <row r="67" spans="2:14" x14ac:dyDescent="0.25">
      <c r="B67" s="493"/>
      <c r="C67" s="494"/>
      <c r="D67" s="494"/>
      <c r="E67" s="494"/>
      <c r="F67" s="494"/>
      <c r="G67" s="494"/>
      <c r="H67" s="494"/>
      <c r="I67" s="494"/>
      <c r="J67" s="494"/>
      <c r="K67" s="494"/>
      <c r="L67" s="494"/>
      <c r="M67" s="494"/>
      <c r="N67" s="495"/>
    </row>
    <row r="68" spans="2:14" ht="3" customHeight="1" x14ac:dyDescent="0.25">
      <c r="B68" s="493"/>
      <c r="C68" s="494"/>
      <c r="D68" s="494"/>
      <c r="E68" s="494"/>
      <c r="F68" s="494"/>
      <c r="G68" s="494"/>
      <c r="H68" s="494"/>
      <c r="I68" s="494"/>
      <c r="J68" s="494"/>
      <c r="K68" s="494"/>
      <c r="L68" s="494"/>
      <c r="M68" s="494"/>
      <c r="N68" s="495"/>
    </row>
    <row r="69" spans="2:14" ht="13.5" customHeight="1" x14ac:dyDescent="0.25">
      <c r="B69" s="493"/>
      <c r="C69" s="494"/>
      <c r="D69" s="494"/>
      <c r="E69" s="494"/>
      <c r="F69" s="494"/>
      <c r="G69" s="494"/>
      <c r="H69" s="494"/>
      <c r="I69" s="494"/>
      <c r="J69" s="494"/>
      <c r="K69" s="494"/>
      <c r="L69" s="494"/>
      <c r="M69" s="494"/>
      <c r="N69" s="495"/>
    </row>
    <row r="70" spans="2:14" hidden="1" x14ac:dyDescent="0.25">
      <c r="B70" s="493"/>
      <c r="C70" s="494"/>
      <c r="D70" s="494"/>
      <c r="E70" s="494"/>
      <c r="F70" s="494"/>
      <c r="G70" s="494"/>
      <c r="H70" s="494"/>
      <c r="I70" s="494"/>
      <c r="J70" s="494"/>
      <c r="K70" s="494"/>
      <c r="L70" s="494"/>
      <c r="M70" s="494"/>
      <c r="N70" s="495"/>
    </row>
    <row r="71" spans="2:14" ht="84.75" customHeight="1" thickBot="1" x14ac:dyDescent="0.3">
      <c r="B71" s="496"/>
      <c r="C71" s="497"/>
      <c r="D71" s="497"/>
      <c r="E71" s="497"/>
      <c r="F71" s="497"/>
      <c r="G71" s="497"/>
      <c r="H71" s="497"/>
      <c r="I71" s="497"/>
      <c r="J71" s="497"/>
      <c r="K71" s="497"/>
      <c r="L71" s="497"/>
      <c r="M71" s="497"/>
      <c r="N71" s="498"/>
    </row>
    <row r="72" spans="2:14" ht="5.25" customHeight="1" x14ac:dyDescent="0.25"/>
    <row r="73" spans="2:14" ht="16.5" thickBot="1" x14ac:dyDescent="0.3">
      <c r="B73" s="99" t="s">
        <v>107</v>
      </c>
      <c r="C73" s="100"/>
      <c r="D73" s="100"/>
      <c r="E73" s="23"/>
      <c r="F73" s="23"/>
      <c r="G73" s="23"/>
      <c r="H73" s="23"/>
    </row>
    <row r="74" spans="2:14" ht="15.75" thickBot="1" x14ac:dyDescent="0.3">
      <c r="B74" s="499" t="s">
        <v>91</v>
      </c>
      <c r="C74" s="500"/>
      <c r="D74" s="500"/>
      <c r="E74" s="500"/>
      <c r="F74" s="500"/>
      <c r="G74" s="500"/>
      <c r="H74" s="500"/>
      <c r="I74" s="500"/>
      <c r="J74" s="500"/>
      <c r="K74" s="500"/>
      <c r="L74" s="500"/>
      <c r="M74" s="500"/>
      <c r="N74" s="501"/>
    </row>
    <row r="75" spans="2:14" x14ac:dyDescent="0.25">
      <c r="B75" s="490" t="s">
        <v>401</v>
      </c>
      <c r="C75" s="491"/>
      <c r="D75" s="491"/>
      <c r="E75" s="491"/>
      <c r="F75" s="491"/>
      <c r="G75" s="491"/>
      <c r="H75" s="491"/>
      <c r="I75" s="491"/>
      <c r="J75" s="491"/>
      <c r="K75" s="491"/>
      <c r="L75" s="491"/>
      <c r="M75" s="491"/>
      <c r="N75" s="492"/>
    </row>
    <row r="76" spans="2:14" ht="4.5" customHeight="1" x14ac:dyDescent="0.25">
      <c r="B76" s="493"/>
      <c r="C76" s="494"/>
      <c r="D76" s="494"/>
      <c r="E76" s="494"/>
      <c r="F76" s="494"/>
      <c r="G76" s="494"/>
      <c r="H76" s="494"/>
      <c r="I76" s="494"/>
      <c r="J76" s="494"/>
      <c r="K76" s="494"/>
      <c r="L76" s="494"/>
      <c r="M76" s="494"/>
      <c r="N76" s="495"/>
    </row>
    <row r="77" spans="2:14" ht="0.75" customHeight="1" thickBot="1" x14ac:dyDescent="0.3">
      <c r="B77" s="496"/>
      <c r="C77" s="497"/>
      <c r="D77" s="497"/>
      <c r="E77" s="497"/>
      <c r="F77" s="497"/>
      <c r="G77" s="497"/>
      <c r="H77" s="497"/>
      <c r="I77" s="497"/>
      <c r="J77" s="497"/>
      <c r="K77" s="497"/>
      <c r="L77" s="497"/>
      <c r="M77" s="497"/>
      <c r="N77" s="498"/>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2" t="s">
        <v>42</v>
      </c>
      <c r="C84" s="503"/>
      <c r="D84" s="503"/>
      <c r="E84" s="503"/>
      <c r="F84" s="503"/>
      <c r="G84" s="503"/>
      <c r="H84" s="503"/>
      <c r="I84" s="503"/>
      <c r="J84" s="503"/>
      <c r="K84" s="503"/>
      <c r="L84" s="503"/>
      <c r="M84" s="503"/>
      <c r="N84" s="504"/>
    </row>
    <row r="85" spans="1:14" x14ac:dyDescent="0.25">
      <c r="A85" s="32"/>
      <c r="B85" s="481" t="s">
        <v>22</v>
      </c>
      <c r="C85" s="482"/>
      <c r="D85" s="483"/>
      <c r="E85" s="484" t="s">
        <v>21</v>
      </c>
      <c r="F85" s="485"/>
      <c r="G85" s="51" t="s">
        <v>35</v>
      </c>
      <c r="H85" s="484" t="s">
        <v>54</v>
      </c>
      <c r="I85" s="486"/>
      <c r="J85" s="486"/>
      <c r="K85" s="485"/>
      <c r="L85" s="486" t="s">
        <v>18</v>
      </c>
      <c r="M85" s="486"/>
      <c r="N85" s="485"/>
    </row>
    <row r="86" spans="1:14" ht="15.75" x14ac:dyDescent="0.25">
      <c r="B86" s="474" t="s">
        <v>402</v>
      </c>
      <c r="C86" s="475"/>
      <c r="D86" s="476"/>
      <c r="E86" s="477" t="s">
        <v>225</v>
      </c>
      <c r="F86" s="477"/>
      <c r="G86" s="210" t="s">
        <v>215</v>
      </c>
      <c r="H86" s="478">
        <v>1800000</v>
      </c>
      <c r="I86" s="479"/>
      <c r="J86" s="479"/>
      <c r="K86" s="480"/>
      <c r="L86" s="479">
        <v>202200</v>
      </c>
      <c r="M86" s="479"/>
      <c r="N86" s="480"/>
    </row>
    <row r="87" spans="1:14" ht="15.75" x14ac:dyDescent="0.25">
      <c r="B87" s="558" t="s">
        <v>403</v>
      </c>
      <c r="C87" s="559"/>
      <c r="D87" s="560"/>
      <c r="E87" s="477" t="s">
        <v>286</v>
      </c>
      <c r="F87" s="477"/>
      <c r="G87" s="50" t="s">
        <v>215</v>
      </c>
      <c r="H87" s="561">
        <v>375325</v>
      </c>
      <c r="I87" s="562"/>
      <c r="J87" s="562"/>
      <c r="K87" s="563"/>
      <c r="L87" s="562">
        <v>33800</v>
      </c>
      <c r="M87" s="562"/>
      <c r="N87" s="563"/>
    </row>
    <row r="88" spans="1:14" ht="15.75" x14ac:dyDescent="0.25">
      <c r="B88" s="558" t="s">
        <v>404</v>
      </c>
      <c r="C88" s="559"/>
      <c r="D88" s="560"/>
      <c r="E88" s="477" t="s">
        <v>225</v>
      </c>
      <c r="F88" s="477"/>
      <c r="G88" s="50" t="s">
        <v>215</v>
      </c>
      <c r="H88" s="561">
        <v>331572</v>
      </c>
      <c r="I88" s="562"/>
      <c r="J88" s="562"/>
      <c r="K88" s="563"/>
      <c r="L88" s="562">
        <v>63300</v>
      </c>
      <c r="M88" s="562"/>
      <c r="N88" s="563"/>
    </row>
    <row r="89" spans="1:14" ht="15.75" x14ac:dyDescent="0.25">
      <c r="B89" s="558" t="s">
        <v>403</v>
      </c>
      <c r="C89" s="559"/>
      <c r="D89" s="560"/>
      <c r="E89" s="477" t="s">
        <v>286</v>
      </c>
      <c r="F89" s="477"/>
      <c r="G89" s="50" t="s">
        <v>215</v>
      </c>
      <c r="H89" s="561">
        <v>27299</v>
      </c>
      <c r="I89" s="562"/>
      <c r="J89" s="562"/>
      <c r="K89" s="563"/>
      <c r="L89" s="562">
        <v>2800</v>
      </c>
      <c r="M89" s="562"/>
      <c r="N89" s="563"/>
    </row>
    <row r="90" spans="1:14" ht="15.75" x14ac:dyDescent="0.25">
      <c r="B90" s="558" t="s">
        <v>403</v>
      </c>
      <c r="C90" s="559"/>
      <c r="D90" s="560"/>
      <c r="E90" s="477" t="s">
        <v>225</v>
      </c>
      <c r="F90" s="477"/>
      <c r="G90" s="50" t="s">
        <v>215</v>
      </c>
      <c r="H90" s="561">
        <v>869976</v>
      </c>
      <c r="I90" s="562"/>
      <c r="J90" s="562"/>
      <c r="K90" s="563"/>
      <c r="L90" s="562">
        <v>402700</v>
      </c>
      <c r="M90" s="562"/>
      <c r="N90" s="563"/>
    </row>
    <row r="91" spans="1:14" ht="15.75" x14ac:dyDescent="0.25">
      <c r="B91" s="558" t="s">
        <v>404</v>
      </c>
      <c r="C91" s="559"/>
      <c r="D91" s="560"/>
      <c r="E91" s="477" t="s">
        <v>225</v>
      </c>
      <c r="F91" s="477"/>
      <c r="G91" s="50" t="s">
        <v>215</v>
      </c>
      <c r="H91" s="561">
        <v>327490</v>
      </c>
      <c r="I91" s="562"/>
      <c r="J91" s="562"/>
      <c r="K91" s="563"/>
      <c r="L91" s="562">
        <v>181900</v>
      </c>
      <c r="M91" s="562"/>
      <c r="N91" s="563"/>
    </row>
    <row r="92" spans="1:14" ht="15.75" x14ac:dyDescent="0.25">
      <c r="B92" s="558" t="s">
        <v>405</v>
      </c>
      <c r="C92" s="559"/>
      <c r="D92" s="560"/>
      <c r="E92" s="477" t="s">
        <v>214</v>
      </c>
      <c r="F92" s="477"/>
      <c r="G92" s="50" t="s">
        <v>215</v>
      </c>
      <c r="H92" s="561">
        <v>11549</v>
      </c>
      <c r="I92" s="562"/>
      <c r="J92" s="562"/>
      <c r="K92" s="563"/>
      <c r="L92" s="562">
        <v>11800</v>
      </c>
      <c r="M92" s="562"/>
      <c r="N92" s="563"/>
    </row>
    <row r="93" spans="1:14" ht="15.75" x14ac:dyDescent="0.25">
      <c r="B93" s="558" t="s">
        <v>406</v>
      </c>
      <c r="C93" s="559"/>
      <c r="D93" s="560"/>
      <c r="E93" s="477" t="s">
        <v>225</v>
      </c>
      <c r="F93" s="477"/>
      <c r="G93" s="50" t="s">
        <v>215</v>
      </c>
      <c r="H93" s="561">
        <v>110395160</v>
      </c>
      <c r="I93" s="562"/>
      <c r="J93" s="562"/>
      <c r="K93" s="563"/>
      <c r="L93" s="562">
        <v>1104200</v>
      </c>
      <c r="M93" s="562"/>
      <c r="N93" s="563"/>
    </row>
    <row r="94" spans="1:14" ht="15.75" x14ac:dyDescent="0.25">
      <c r="B94" s="558" t="s">
        <v>405</v>
      </c>
      <c r="C94" s="559"/>
      <c r="D94" s="560"/>
      <c r="E94" s="477" t="s">
        <v>214</v>
      </c>
      <c r="F94" s="477"/>
      <c r="G94" s="50" t="s">
        <v>215</v>
      </c>
      <c r="H94" s="561">
        <v>641387</v>
      </c>
      <c r="I94" s="562"/>
      <c r="J94" s="562"/>
      <c r="K94" s="563"/>
      <c r="L94" s="562">
        <v>271200</v>
      </c>
      <c r="M94" s="562"/>
      <c r="N94" s="563"/>
    </row>
    <row r="95" spans="1:14" ht="15.75" x14ac:dyDescent="0.25">
      <c r="B95" s="558" t="s">
        <v>409</v>
      </c>
      <c r="C95" s="559"/>
      <c r="D95" s="560"/>
      <c r="E95" s="477" t="s">
        <v>225</v>
      </c>
      <c r="F95" s="477"/>
      <c r="G95" s="50" t="s">
        <v>215</v>
      </c>
      <c r="H95" s="561">
        <v>9664340</v>
      </c>
      <c r="I95" s="562"/>
      <c r="J95" s="562"/>
      <c r="K95" s="563"/>
      <c r="L95" s="562">
        <v>1294200</v>
      </c>
      <c r="M95" s="562"/>
      <c r="N95" s="563"/>
    </row>
    <row r="96" spans="1:14" ht="15.75" x14ac:dyDescent="0.25">
      <c r="B96" s="558" t="s">
        <v>405</v>
      </c>
      <c r="C96" s="559"/>
      <c r="D96" s="560"/>
      <c r="E96" s="477" t="s">
        <v>225</v>
      </c>
      <c r="F96" s="477"/>
      <c r="G96" s="50" t="s">
        <v>215</v>
      </c>
      <c r="H96" s="561">
        <v>2135091</v>
      </c>
      <c r="I96" s="562"/>
      <c r="J96" s="562"/>
      <c r="K96" s="563"/>
      <c r="L96" s="562">
        <v>310500</v>
      </c>
      <c r="M96" s="562"/>
      <c r="N96" s="563"/>
    </row>
    <row r="97" spans="2:15" ht="15.75" x14ac:dyDescent="0.25">
      <c r="B97" s="558" t="s">
        <v>407</v>
      </c>
      <c r="C97" s="559"/>
      <c r="D97" s="560"/>
      <c r="E97" s="477" t="s">
        <v>225</v>
      </c>
      <c r="F97" s="477"/>
      <c r="G97" s="50" t="s">
        <v>215</v>
      </c>
      <c r="H97" s="561">
        <v>79498469</v>
      </c>
      <c r="I97" s="562"/>
      <c r="J97" s="562"/>
      <c r="K97" s="563"/>
      <c r="L97" s="562">
        <v>2085800</v>
      </c>
      <c r="M97" s="562"/>
      <c r="N97" s="563"/>
    </row>
    <row r="98" spans="2:15" ht="15.75" x14ac:dyDescent="0.25">
      <c r="B98" s="558" t="s">
        <v>405</v>
      </c>
      <c r="C98" s="559"/>
      <c r="D98" s="560"/>
      <c r="E98" s="477" t="s">
        <v>225</v>
      </c>
      <c r="F98" s="477"/>
      <c r="G98" s="50" t="s">
        <v>215</v>
      </c>
      <c r="H98" s="561">
        <v>2711753</v>
      </c>
      <c r="I98" s="562"/>
      <c r="J98" s="562"/>
      <c r="K98" s="563"/>
      <c r="L98" s="562">
        <v>703500</v>
      </c>
      <c r="M98" s="562"/>
      <c r="N98" s="563"/>
    </row>
    <row r="99" spans="2:15" ht="15.75" x14ac:dyDescent="0.25">
      <c r="B99" s="558" t="s">
        <v>408</v>
      </c>
      <c r="C99" s="559"/>
      <c r="D99" s="560"/>
      <c r="E99" s="477" t="s">
        <v>225</v>
      </c>
      <c r="F99" s="477"/>
      <c r="G99" s="50" t="s">
        <v>215</v>
      </c>
      <c r="H99" s="561">
        <v>139141</v>
      </c>
      <c r="I99" s="562"/>
      <c r="J99" s="562"/>
      <c r="K99" s="563"/>
      <c r="L99" s="562">
        <v>38400</v>
      </c>
      <c r="M99" s="562"/>
      <c r="N99" s="563"/>
    </row>
    <row r="100" spans="2:15" ht="15.75" x14ac:dyDescent="0.25">
      <c r="B100" s="558" t="s">
        <v>232</v>
      </c>
      <c r="C100" s="559"/>
      <c r="D100" s="560"/>
      <c r="E100" s="477" t="s">
        <v>225</v>
      </c>
      <c r="F100" s="477"/>
      <c r="G100" s="50" t="s">
        <v>215</v>
      </c>
      <c r="H100" s="561">
        <v>19467</v>
      </c>
      <c r="I100" s="562"/>
      <c r="J100" s="562"/>
      <c r="K100" s="563"/>
      <c r="L100" s="562">
        <v>22200</v>
      </c>
      <c r="M100" s="562"/>
      <c r="N100" s="563"/>
    </row>
    <row r="101" spans="2:15" ht="15.75" x14ac:dyDescent="0.25">
      <c r="B101" s="558" t="s">
        <v>232</v>
      </c>
      <c r="C101" s="559"/>
      <c r="D101" s="560"/>
      <c r="E101" s="477" t="s">
        <v>225</v>
      </c>
      <c r="F101" s="477"/>
      <c r="G101" s="50" t="s">
        <v>215</v>
      </c>
      <c r="H101" s="561">
        <v>74249</v>
      </c>
      <c r="I101" s="562"/>
      <c r="J101" s="562"/>
      <c r="K101" s="563"/>
      <c r="L101" s="562">
        <v>42800</v>
      </c>
      <c r="M101" s="562"/>
      <c r="N101" s="563"/>
    </row>
    <row r="102" spans="2:15" x14ac:dyDescent="0.25">
      <c r="B102" s="379" t="s">
        <v>20</v>
      </c>
      <c r="C102" s="379"/>
      <c r="D102" s="379"/>
      <c r="E102" s="379"/>
      <c r="F102" s="379"/>
      <c r="G102" s="380"/>
      <c r="H102" s="381">
        <f>SUM(H86:K101)</f>
        <v>209022268</v>
      </c>
      <c r="I102" s="382"/>
      <c r="J102" s="382"/>
      <c r="K102" s="383"/>
      <c r="L102" s="381">
        <f>SUM(L86:N101)</f>
        <v>6771300</v>
      </c>
      <c r="M102" s="382"/>
      <c r="N102" s="383"/>
    </row>
    <row r="103" spans="2:15" ht="7.5" customHeight="1" x14ac:dyDescent="0.25"/>
    <row r="104" spans="2:15" x14ac:dyDescent="0.25">
      <c r="B104" s="9" t="s">
        <v>41</v>
      </c>
      <c r="F104" s="5"/>
      <c r="G104" s="1"/>
      <c r="H104" s="1"/>
      <c r="I104" s="1"/>
      <c r="J104" s="1"/>
      <c r="K104" s="377"/>
      <c r="L104" s="377"/>
      <c r="M104" s="377"/>
      <c r="N104" s="377"/>
      <c r="O104" s="1"/>
    </row>
    <row r="105" spans="2:15" x14ac:dyDescent="0.25">
      <c r="B105" s="35" t="s">
        <v>392</v>
      </c>
      <c r="C105" s="4" t="s">
        <v>417</v>
      </c>
      <c r="D105" s="46"/>
      <c r="E105" s="5"/>
      <c r="F105" s="5"/>
      <c r="G105" s="1"/>
      <c r="H105" s="1"/>
      <c r="I105" s="1"/>
      <c r="J105" s="1"/>
      <c r="K105" s="377">
        <v>11446145</v>
      </c>
      <c r="L105" s="377"/>
      <c r="M105" s="377"/>
      <c r="N105" s="377"/>
      <c r="O105" s="1"/>
    </row>
    <row r="106" spans="2:15" ht="15" customHeight="1" x14ac:dyDescent="0.25">
      <c r="B106" s="4" t="s">
        <v>3</v>
      </c>
      <c r="F106" s="7"/>
      <c r="K106" s="388">
        <v>100</v>
      </c>
      <c r="L106" s="388"/>
      <c r="M106" s="388"/>
      <c r="N106" s="232" t="s">
        <v>2</v>
      </c>
      <c r="O106" s="1"/>
    </row>
    <row r="107" spans="2:15" x14ac:dyDescent="0.25">
      <c r="B107" s="43" t="s">
        <v>16</v>
      </c>
      <c r="F107" s="5"/>
      <c r="G107" s="1"/>
      <c r="H107" s="1"/>
      <c r="I107" s="1"/>
      <c r="J107" s="1"/>
      <c r="K107" s="578">
        <f>K105*0%</f>
        <v>0</v>
      </c>
      <c r="L107" s="377"/>
      <c r="M107" s="377"/>
      <c r="N107" s="377"/>
      <c r="O107" s="1"/>
    </row>
    <row r="108" spans="2:15" ht="15" customHeight="1" x14ac:dyDescent="0.25">
      <c r="B108" s="9" t="s">
        <v>288</v>
      </c>
      <c r="K108" s="387">
        <f>K105*K106/100</f>
        <v>11446145</v>
      </c>
      <c r="L108" s="387"/>
      <c r="M108" s="387"/>
      <c r="N108" s="38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77">
        <v>37500000</v>
      </c>
      <c r="L110" s="377"/>
      <c r="M110" s="377"/>
      <c r="N110" s="377"/>
    </row>
    <row r="111" spans="2:15" ht="15" customHeight="1" x14ac:dyDescent="0.25">
      <c r="B111" s="4" t="s">
        <v>3</v>
      </c>
      <c r="F111" s="7"/>
      <c r="K111" s="388">
        <v>30</v>
      </c>
      <c r="L111" s="388"/>
      <c r="M111" s="388"/>
      <c r="N111" s="235" t="s">
        <v>2</v>
      </c>
    </row>
    <row r="112" spans="2:15" ht="15" customHeight="1" x14ac:dyDescent="0.25">
      <c r="B112" s="43" t="s">
        <v>16</v>
      </c>
      <c r="F112" s="5"/>
      <c r="G112" s="1"/>
      <c r="H112" s="1"/>
      <c r="I112" s="1"/>
      <c r="J112" s="1"/>
      <c r="K112" s="378">
        <f>K110*70%</f>
        <v>26250000</v>
      </c>
      <c r="L112" s="378"/>
      <c r="M112" s="378"/>
      <c r="N112" s="378"/>
    </row>
    <row r="113" spans="2:14" ht="15" customHeight="1" x14ac:dyDescent="0.25">
      <c r="B113" s="9" t="s">
        <v>287</v>
      </c>
      <c r="K113" s="387">
        <f>K110*K111/100</f>
        <v>11250000</v>
      </c>
      <c r="L113" s="387"/>
      <c r="M113" s="387"/>
      <c r="N113" s="38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77">
        <v>3146000</v>
      </c>
      <c r="L115" s="377"/>
      <c r="M115" s="377"/>
      <c r="N115" s="377"/>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388">
        <v>40</v>
      </c>
      <c r="L117" s="388"/>
      <c r="M117" s="388"/>
      <c r="N117" s="236" t="s">
        <v>2</v>
      </c>
    </row>
    <row r="118" spans="2:14" ht="15.75" customHeight="1" x14ac:dyDescent="0.25">
      <c r="B118" s="43" t="s">
        <v>16</v>
      </c>
      <c r="F118" s="5"/>
      <c r="G118" s="1"/>
      <c r="H118" s="1"/>
      <c r="I118" s="1"/>
      <c r="J118" s="1"/>
      <c r="K118" s="378">
        <f>K115*60%</f>
        <v>1887600</v>
      </c>
      <c r="L118" s="378"/>
      <c r="M118" s="378"/>
      <c r="N118" s="378"/>
    </row>
    <row r="119" spans="2:14" ht="15.75" customHeight="1" x14ac:dyDescent="0.25">
      <c r="B119" s="9" t="s">
        <v>412</v>
      </c>
      <c r="K119" s="387">
        <f>K115*K117/100</f>
        <v>1258400</v>
      </c>
      <c r="L119" s="387"/>
      <c r="M119" s="387"/>
      <c r="N119" s="38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76">
        <f>K108+K113+K119</f>
        <v>23954545</v>
      </c>
      <c r="L121" s="376"/>
      <c r="M121" s="376"/>
      <c r="N121" s="376"/>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77">
        <v>1000000</v>
      </c>
      <c r="L124" s="377"/>
      <c r="M124" s="377"/>
      <c r="N124" s="377"/>
    </row>
    <row r="125" spans="2:14" ht="3.75" customHeight="1" x14ac:dyDescent="0.25">
      <c r="C125" s="8"/>
      <c r="D125" s="8"/>
      <c r="E125" s="8"/>
      <c r="K125" s="377"/>
      <c r="L125" s="377"/>
      <c r="M125" s="377"/>
      <c r="N125" s="37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89">
        <f>K124+K125</f>
        <v>1000000</v>
      </c>
      <c r="L127" s="389"/>
      <c r="M127" s="389"/>
      <c r="N127" s="389"/>
    </row>
    <row r="128" spans="2:14" ht="2.25" customHeight="1" x14ac:dyDescent="0.25">
      <c r="B128" s="9"/>
      <c r="C128" s="26"/>
      <c r="D128" s="26"/>
      <c r="E128" s="26"/>
      <c r="F128" s="5"/>
      <c r="K128" s="45"/>
      <c r="L128" s="45"/>
      <c r="M128" s="45"/>
      <c r="N128" s="45"/>
    </row>
    <row r="129" spans="2:14" x14ac:dyDescent="0.25">
      <c r="B129" s="4" t="s">
        <v>4</v>
      </c>
      <c r="C129" s="8"/>
      <c r="D129" s="8"/>
      <c r="E129" s="8"/>
      <c r="K129" s="377">
        <v>4000000</v>
      </c>
      <c r="L129" s="377"/>
      <c r="M129" s="377"/>
      <c r="N129" s="37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2">
        <f>K121-K127-K129</f>
        <v>18954545</v>
      </c>
      <c r="L131" s="392"/>
      <c r="M131" s="392"/>
      <c r="N131" s="393"/>
    </row>
    <row r="132" spans="2:14" ht="3.75" customHeight="1" x14ac:dyDescent="0.25">
      <c r="B132" s="8"/>
      <c r="C132" s="8"/>
      <c r="D132" s="8"/>
      <c r="E132" s="8"/>
      <c r="J132" s="27"/>
      <c r="K132" s="232"/>
      <c r="L132" s="232"/>
      <c r="M132" s="232"/>
      <c r="N132" s="232"/>
    </row>
    <row r="133" spans="2:14" customFormat="1" x14ac:dyDescent="0.25">
      <c r="B133" s="394" t="s">
        <v>37</v>
      </c>
      <c r="C133" s="395"/>
      <c r="D133" s="395"/>
      <c r="E133" s="395"/>
      <c r="F133" s="395"/>
      <c r="G133" s="395"/>
      <c r="H133" s="395"/>
      <c r="I133" s="395"/>
      <c r="J133" s="395"/>
      <c r="K133" s="395"/>
      <c r="L133" s="395"/>
      <c r="M133" s="395"/>
      <c r="N133" s="39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397">
        <f>K131</f>
        <v>18954545</v>
      </c>
      <c r="D135" s="398"/>
      <c r="E135" s="398"/>
      <c r="F135" s="398"/>
      <c r="G135" s="399" t="s">
        <v>11</v>
      </c>
      <c r="H135" s="399">
        <v>1</v>
      </c>
      <c r="I135" s="579">
        <f>C135/C136*H135</f>
        <v>1.2808884779215162</v>
      </c>
      <c r="J135" s="580"/>
      <c r="K135" s="1"/>
      <c r="L135" s="1"/>
      <c r="M135" s="1"/>
      <c r="N135" s="6"/>
    </row>
    <row r="136" spans="2:14" customFormat="1" x14ac:dyDescent="0.25">
      <c r="B136" s="31"/>
      <c r="C136" s="416">
        <f>L102+K140</f>
        <v>14797966.666666668</v>
      </c>
      <c r="D136" s="417"/>
      <c r="E136" s="417"/>
      <c r="F136" s="417"/>
      <c r="G136" s="399"/>
      <c r="H136" s="399"/>
      <c r="I136" s="581"/>
      <c r="J136" s="582"/>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390" t="s">
        <v>10</v>
      </c>
      <c r="K139" s="390"/>
      <c r="L139" s="390"/>
      <c r="M139" s="390"/>
      <c r="N139" s="390"/>
    </row>
    <row r="140" spans="2:14" ht="16.5" thickBot="1" x14ac:dyDescent="0.3">
      <c r="B140" s="9" t="s">
        <v>17</v>
      </c>
      <c r="C140" s="1"/>
      <c r="D140" s="1"/>
      <c r="E140" s="418">
        <v>86000000</v>
      </c>
      <c r="F140" s="418"/>
      <c r="G140" s="418"/>
      <c r="H140" s="1"/>
      <c r="I140" s="9"/>
      <c r="J140" s="243" t="s">
        <v>26</v>
      </c>
      <c r="K140" s="420">
        <f>(((((E141*(E142/12))*E140)/100)+E140)/E142)</f>
        <v>8026666.666666667</v>
      </c>
      <c r="L140" s="420"/>
      <c r="M140" s="420"/>
      <c r="N140" s="421"/>
    </row>
    <row r="141" spans="2:14" ht="18.75" x14ac:dyDescent="0.25">
      <c r="B141" s="9" t="s">
        <v>1</v>
      </c>
      <c r="C141" s="232"/>
      <c r="D141" s="232"/>
      <c r="E141" s="216">
        <v>12</v>
      </c>
      <c r="F141" s="241">
        <v>12</v>
      </c>
      <c r="G141" s="173">
        <v>12</v>
      </c>
      <c r="H141" s="173">
        <v>0</v>
      </c>
      <c r="I141" s="12" t="s">
        <v>2</v>
      </c>
      <c r="J141" s="242" t="s">
        <v>24</v>
      </c>
      <c r="K141" s="549">
        <f>(((((F141*(F142/12))*E140)/100)+E140)/F142)</f>
        <v>4443333.333333333</v>
      </c>
      <c r="L141" s="549"/>
      <c r="M141" s="549"/>
      <c r="N141" s="549"/>
    </row>
    <row r="142" spans="2:14" ht="15" customHeight="1" thickBot="1" x14ac:dyDescent="0.3">
      <c r="B142" s="9" t="s">
        <v>9</v>
      </c>
      <c r="C142" s="232"/>
      <c r="D142" s="232"/>
      <c r="E142" s="159">
        <v>12</v>
      </c>
      <c r="F142" s="174">
        <v>24</v>
      </c>
      <c r="G142" s="174">
        <v>36</v>
      </c>
      <c r="H142" s="174">
        <v>48</v>
      </c>
      <c r="I142" s="36"/>
      <c r="J142" s="171" t="s">
        <v>25</v>
      </c>
      <c r="K142" s="550">
        <f>(((((G141*(G142/12))*E140)/100)+E140)/G142)</f>
        <v>3248888.888888889</v>
      </c>
      <c r="L142" s="550"/>
      <c r="M142" s="550"/>
      <c r="N142" s="550"/>
    </row>
    <row r="143" spans="2:14" x14ac:dyDescent="0.25">
      <c r="B143" s="9"/>
      <c r="C143" s="232"/>
      <c r="D143" s="232"/>
      <c r="E143" s="13"/>
      <c r="F143" s="13"/>
      <c r="G143" s="13"/>
      <c r="H143" s="9"/>
      <c r="I143" s="9"/>
      <c r="J143" s="171" t="s">
        <v>190</v>
      </c>
      <c r="K143" s="557">
        <f>(((((H141*(H142/12))*E140)/100)+E140)/H142)</f>
        <v>1791666.6666666667</v>
      </c>
      <c r="L143" s="557"/>
      <c r="M143" s="557"/>
      <c r="N143" s="557"/>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77">
        <v>115000000</v>
      </c>
      <c r="F145" s="377"/>
      <c r="G145" s="377"/>
      <c r="H145" s="9"/>
      <c r="I145" s="9"/>
      <c r="J145" s="575" t="s">
        <v>311</v>
      </c>
      <c r="K145" s="575"/>
      <c r="L145" s="575"/>
      <c r="M145" s="575"/>
      <c r="N145" s="575"/>
    </row>
    <row r="146" spans="2:15" ht="15" customHeight="1" x14ac:dyDescent="0.25">
      <c r="B146" s="9" t="s">
        <v>7</v>
      </c>
      <c r="C146" s="232"/>
      <c r="D146" s="232"/>
      <c r="E146" s="552">
        <v>75</v>
      </c>
      <c r="F146" s="552"/>
      <c r="G146" s="18" t="s">
        <v>2</v>
      </c>
      <c r="H146" s="9"/>
      <c r="I146" s="9"/>
      <c r="J146" s="575"/>
      <c r="K146" s="575"/>
      <c r="L146" s="575"/>
      <c r="M146" s="575"/>
      <c r="N146" s="575"/>
    </row>
    <row r="147" spans="2:15" ht="18.75" customHeight="1" x14ac:dyDescent="0.25">
      <c r="B147" s="9" t="s">
        <v>8</v>
      </c>
      <c r="C147" s="232"/>
      <c r="D147" s="232"/>
      <c r="E147" s="377">
        <f>E145*E146/100</f>
        <v>86250000</v>
      </c>
      <c r="F147" s="377"/>
      <c r="G147" s="377"/>
      <c r="H147" s="9"/>
      <c r="I147" s="9"/>
      <c r="J147" s="575"/>
      <c r="K147" s="575"/>
      <c r="L147" s="575"/>
      <c r="M147" s="575"/>
      <c r="N147" s="575"/>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84" t="s">
        <v>388</v>
      </c>
      <c r="H159" s="385"/>
      <c r="I159" s="385"/>
      <c r="J159" s="385"/>
      <c r="K159" s="385"/>
      <c r="L159" s="385"/>
      <c r="M159" s="385"/>
      <c r="N159" s="385"/>
      <c r="O159" s="386"/>
    </row>
    <row r="160" spans="2:15" ht="16.5" thickBot="1" x14ac:dyDescent="0.3">
      <c r="B160" s="57" t="s">
        <v>49</v>
      </c>
      <c r="C160" s="8"/>
      <c r="D160" s="5"/>
      <c r="E160" s="8"/>
      <c r="G160" s="384" t="s">
        <v>291</v>
      </c>
      <c r="H160" s="385"/>
      <c r="I160" s="385"/>
      <c r="J160" s="385"/>
      <c r="K160" s="385"/>
      <c r="L160" s="385"/>
      <c r="M160" s="385"/>
      <c r="N160" s="385"/>
      <c r="O160" s="386"/>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84">
        <v>2015</v>
      </c>
      <c r="H162" s="385"/>
      <c r="I162" s="385"/>
      <c r="J162" s="385"/>
      <c r="K162" s="385"/>
      <c r="L162" s="385"/>
      <c r="M162" s="385"/>
      <c r="N162" s="385"/>
      <c r="O162" s="386"/>
    </row>
    <row r="163" spans="2:15" ht="16.5" thickBot="1" x14ac:dyDescent="0.3">
      <c r="B163" s="57" t="s">
        <v>48</v>
      </c>
      <c r="C163" s="8"/>
      <c r="D163" s="5"/>
      <c r="E163" s="8"/>
      <c r="G163" s="384" t="s">
        <v>293</v>
      </c>
      <c r="H163" s="385"/>
      <c r="I163" s="385"/>
      <c r="J163" s="385"/>
      <c r="K163" s="385"/>
      <c r="L163" s="385"/>
      <c r="M163" s="385"/>
      <c r="N163" s="385"/>
      <c r="O163" s="386"/>
    </row>
    <row r="164" spans="2:15" ht="16.5" thickBot="1" x14ac:dyDescent="0.3">
      <c r="B164" s="57" t="s">
        <v>53</v>
      </c>
      <c r="C164" s="8"/>
      <c r="D164" s="5"/>
      <c r="E164" s="8"/>
      <c r="G164" s="384" t="s">
        <v>390</v>
      </c>
      <c r="H164" s="385"/>
      <c r="I164" s="385"/>
      <c r="J164" s="385"/>
      <c r="K164" s="385"/>
      <c r="L164" s="385"/>
      <c r="M164" s="385"/>
      <c r="N164" s="385"/>
      <c r="O164" s="386"/>
    </row>
    <row r="165" spans="2:15" ht="16.5" thickBot="1" x14ac:dyDescent="0.3">
      <c r="B165" s="57" t="s">
        <v>46</v>
      </c>
      <c r="C165" s="8"/>
      <c r="D165" s="5"/>
      <c r="E165" s="8"/>
      <c r="G165" s="384" t="s">
        <v>391</v>
      </c>
      <c r="H165" s="385"/>
      <c r="I165" s="385"/>
      <c r="J165" s="385"/>
      <c r="K165" s="385"/>
      <c r="L165" s="385"/>
      <c r="M165" s="385"/>
      <c r="N165" s="385"/>
      <c r="O165" s="386"/>
    </row>
    <row r="166" spans="2:15" ht="16.5" thickBot="1" x14ac:dyDescent="0.3">
      <c r="B166" s="57" t="s">
        <v>52</v>
      </c>
      <c r="C166" s="8"/>
      <c r="D166" s="5"/>
      <c r="E166" s="8"/>
      <c r="G166" s="384" t="s">
        <v>332</v>
      </c>
      <c r="H166" s="385"/>
      <c r="I166" s="385"/>
      <c r="J166" s="385"/>
      <c r="K166" s="385"/>
      <c r="L166" s="385"/>
      <c r="M166" s="385"/>
      <c r="N166" s="385"/>
      <c r="O166" s="386"/>
    </row>
    <row r="167" spans="2:15" ht="16.5" thickBot="1" x14ac:dyDescent="0.3">
      <c r="B167" s="57" t="s">
        <v>180</v>
      </c>
      <c r="C167" s="8"/>
      <c r="D167" s="5"/>
      <c r="E167" s="8"/>
      <c r="G167" s="409">
        <f>E145</f>
        <v>115000000</v>
      </c>
      <c r="H167" s="410"/>
      <c r="I167" s="410"/>
      <c r="J167" s="410"/>
      <c r="K167" s="410"/>
      <c r="L167" s="410"/>
      <c r="M167" s="410"/>
      <c r="N167" s="410"/>
      <c r="O167" s="411"/>
    </row>
    <row r="168" spans="2:15" ht="16.5" thickBot="1" x14ac:dyDescent="0.3">
      <c r="B168" s="57" t="s">
        <v>191</v>
      </c>
      <c r="C168" s="8"/>
      <c r="D168" s="5"/>
      <c r="E168" s="8"/>
      <c r="G168" s="221">
        <f>E146</f>
        <v>75</v>
      </c>
      <c r="H168" s="407" t="s">
        <v>2</v>
      </c>
      <c r="I168" s="407"/>
      <c r="J168" s="407"/>
      <c r="K168" s="407"/>
      <c r="L168" s="407"/>
      <c r="M168" s="407"/>
      <c r="N168" s="407"/>
      <c r="O168" s="408"/>
    </row>
    <row r="169" spans="2:15" ht="16.5" thickBot="1" x14ac:dyDescent="0.3">
      <c r="B169" s="58" t="s">
        <v>192</v>
      </c>
      <c r="C169" s="59"/>
      <c r="D169" s="60"/>
      <c r="E169" s="59"/>
      <c r="F169" s="61"/>
      <c r="G169" s="409">
        <f>E147</f>
        <v>86250000</v>
      </c>
      <c r="H169" s="410"/>
      <c r="I169" s="410"/>
      <c r="J169" s="410"/>
      <c r="K169" s="410"/>
      <c r="L169" s="410"/>
      <c r="M169" s="410"/>
      <c r="N169" s="410"/>
      <c r="O169" s="411"/>
    </row>
    <row r="170" spans="2:15" ht="16.5" thickBot="1" x14ac:dyDescent="0.3">
      <c r="B170" s="423" t="s">
        <v>312</v>
      </c>
      <c r="C170" s="424"/>
      <c r="D170" s="424"/>
      <c r="E170" s="424"/>
      <c r="F170" s="424"/>
      <c r="G170" s="424"/>
      <c r="H170" s="424"/>
      <c r="I170" s="424"/>
      <c r="J170" s="424"/>
      <c r="K170" s="424"/>
      <c r="L170" s="424"/>
      <c r="M170" s="424"/>
      <c r="N170" s="424"/>
      <c r="O170" s="425"/>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53" t="s">
        <v>44</v>
      </c>
      <c r="E172" s="553"/>
      <c r="F172" s="553"/>
      <c r="G172" s="553"/>
      <c r="H172" s="553"/>
      <c r="I172" s="553"/>
      <c r="J172" s="553"/>
      <c r="K172" s="553"/>
      <c r="L172" s="553"/>
      <c r="M172" s="232"/>
      <c r="N172" s="232"/>
    </row>
    <row r="173" spans="2:15" ht="15.75" x14ac:dyDescent="0.25">
      <c r="B173" s="165" t="s">
        <v>19</v>
      </c>
      <c r="C173" s="165"/>
      <c r="D173" s="165"/>
      <c r="E173" s="165"/>
      <c r="F173" s="165"/>
      <c r="G173" s="165"/>
      <c r="H173" s="165"/>
      <c r="I173" s="165"/>
      <c r="J173" s="165"/>
      <c r="K173" s="435">
        <f>K131-K140</f>
        <v>10927878.333333332</v>
      </c>
      <c r="L173" s="435"/>
      <c r="M173" s="435"/>
      <c r="N173" s="435"/>
    </row>
    <row r="174" spans="2:15" ht="14.25" customHeight="1" x14ac:dyDescent="0.25">
      <c r="B174" s="158" t="s">
        <v>27</v>
      </c>
      <c r="C174" s="158"/>
      <c r="D174" s="158"/>
      <c r="E174" s="158"/>
      <c r="F174" s="158"/>
      <c r="G174" s="158"/>
      <c r="H174" s="158"/>
      <c r="I174" s="158"/>
      <c r="J174" s="158"/>
      <c r="K174" s="434">
        <f>K131-K141</f>
        <v>14511211.666666668</v>
      </c>
      <c r="L174" s="434"/>
      <c r="M174" s="434"/>
      <c r="N174" s="434"/>
    </row>
    <row r="175" spans="2:15" ht="15.75" x14ac:dyDescent="0.25">
      <c r="B175" s="158" t="s">
        <v>28</v>
      </c>
      <c r="C175" s="158"/>
      <c r="D175" s="158"/>
      <c r="E175" s="158"/>
      <c r="F175" s="158"/>
      <c r="G175" s="158"/>
      <c r="H175" s="158"/>
      <c r="I175" s="158"/>
      <c r="J175" s="158"/>
      <c r="K175" s="434">
        <f>K131-K142</f>
        <v>15705656.111111112</v>
      </c>
      <c r="L175" s="434"/>
      <c r="M175" s="434"/>
      <c r="N175" s="434"/>
    </row>
    <row r="176" spans="2:15" ht="15.75" x14ac:dyDescent="0.25">
      <c r="B176" s="229" t="s">
        <v>193</v>
      </c>
      <c r="C176" s="229"/>
      <c r="D176" s="229"/>
      <c r="E176" s="229"/>
      <c r="F176" s="229"/>
      <c r="G176" s="229"/>
      <c r="H176" s="229"/>
      <c r="I176" s="229"/>
      <c r="J176" s="229"/>
      <c r="K176" s="447">
        <f>K131-K143</f>
        <v>17162878.333333332</v>
      </c>
      <c r="L176" s="447"/>
      <c r="M176" s="447"/>
      <c r="N176" s="447"/>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26" t="s">
        <v>173</v>
      </c>
      <c r="C185" s="427"/>
      <c r="D185" s="427"/>
      <c r="E185" s="427"/>
      <c r="F185" s="427"/>
      <c r="G185" s="428"/>
      <c r="H185" s="426" t="s">
        <v>174</v>
      </c>
      <c r="I185" s="427"/>
      <c r="J185" s="427"/>
      <c r="K185" s="427"/>
      <c r="L185" s="427"/>
      <c r="M185" s="427"/>
      <c r="N185" s="428"/>
    </row>
    <row r="186" spans="2:24" ht="15" customHeight="1" x14ac:dyDescent="0.25">
      <c r="B186" s="402" t="s">
        <v>176</v>
      </c>
      <c r="C186" s="403"/>
      <c r="D186" s="404" t="s">
        <v>421</v>
      </c>
      <c r="E186" s="405"/>
      <c r="F186" s="405"/>
      <c r="G186" s="406"/>
      <c r="H186" s="402" t="s">
        <v>176</v>
      </c>
      <c r="I186" s="403"/>
      <c r="J186" s="404"/>
      <c r="K186" s="405"/>
      <c r="L186" s="405"/>
      <c r="M186" s="405"/>
      <c r="N186" s="406"/>
      <c r="R186" s="3"/>
      <c r="S186" s="1"/>
      <c r="T186" s="1"/>
      <c r="U186" s="1"/>
    </row>
    <row r="187" spans="2:24" ht="15" customHeight="1" x14ac:dyDescent="0.25">
      <c r="B187" s="439" t="s">
        <v>81</v>
      </c>
      <c r="C187" s="440"/>
      <c r="D187" s="439" t="s">
        <v>186</v>
      </c>
      <c r="E187" s="441"/>
      <c r="F187" s="441"/>
      <c r="G187" s="440"/>
      <c r="H187" s="441" t="s">
        <v>81</v>
      </c>
      <c r="I187" s="440"/>
      <c r="J187" s="439" t="s">
        <v>313</v>
      </c>
      <c r="K187" s="441"/>
      <c r="L187" s="441"/>
      <c r="M187" s="441"/>
      <c r="N187" s="440"/>
      <c r="P187" s="442"/>
      <c r="Q187" s="442"/>
      <c r="R187" s="442"/>
      <c r="S187" s="442"/>
      <c r="T187" s="442"/>
      <c r="U187" s="442"/>
    </row>
    <row r="188" spans="2:24" ht="15.75" x14ac:dyDescent="0.25">
      <c r="B188" s="402" t="s">
        <v>177</v>
      </c>
      <c r="C188" s="403"/>
      <c r="D188" s="439" t="s">
        <v>178</v>
      </c>
      <c r="E188" s="441"/>
      <c r="F188" s="441"/>
      <c r="G188" s="440"/>
      <c r="H188" s="439" t="s">
        <v>177</v>
      </c>
      <c r="I188" s="440"/>
      <c r="J188" s="554" t="s">
        <v>188</v>
      </c>
      <c r="K188" s="555"/>
      <c r="L188" s="555"/>
      <c r="M188" s="555"/>
      <c r="N188" s="556"/>
      <c r="R188" s="1"/>
      <c r="S188" s="1"/>
      <c r="T188" s="1"/>
      <c r="U188" s="1"/>
    </row>
    <row r="189" spans="2:24" ht="18.75" x14ac:dyDescent="0.25">
      <c r="B189" s="430" t="s">
        <v>179</v>
      </c>
      <c r="C189" s="431"/>
      <c r="G189" s="147"/>
      <c r="H189" s="430" t="s">
        <v>179</v>
      </c>
      <c r="I189" s="431"/>
      <c r="K189" s="1"/>
      <c r="L189" s="1"/>
      <c r="M189" s="1"/>
      <c r="N189" s="6"/>
      <c r="R189" s="1"/>
      <c r="S189" s="1"/>
      <c r="T189" s="1"/>
      <c r="U189" s="1"/>
    </row>
    <row r="190" spans="2:24" ht="18.75" x14ac:dyDescent="0.25">
      <c r="B190" s="430"/>
      <c r="C190" s="431"/>
      <c r="G190" s="147"/>
      <c r="H190" s="430"/>
      <c r="I190" s="431"/>
      <c r="K190" s="1"/>
      <c r="L190" s="1"/>
      <c r="M190" s="1"/>
      <c r="N190" s="6"/>
      <c r="R190" s="1"/>
      <c r="S190" s="1"/>
      <c r="T190" s="1"/>
      <c r="U190" s="1"/>
    </row>
    <row r="191" spans="2:24" ht="18.75" x14ac:dyDescent="0.25">
      <c r="B191" s="432"/>
      <c r="C191" s="433"/>
      <c r="D191" s="11"/>
      <c r="E191" s="11"/>
      <c r="F191" s="11"/>
      <c r="G191" s="148"/>
      <c r="H191" s="432"/>
      <c r="I191" s="433"/>
      <c r="J191" s="11"/>
      <c r="K191" s="146"/>
      <c r="L191" s="19"/>
      <c r="M191" s="19"/>
      <c r="N191" s="20"/>
      <c r="Q191" s="418"/>
      <c r="R191" s="418"/>
      <c r="S191" s="418"/>
      <c r="T191" s="418"/>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36" t="s">
        <v>175</v>
      </c>
      <c r="C193" s="437"/>
      <c r="D193" s="437"/>
      <c r="E193" s="437"/>
      <c r="F193" s="437"/>
      <c r="G193" s="437"/>
      <c r="H193" s="437"/>
      <c r="I193" s="437"/>
      <c r="J193" s="437"/>
      <c r="K193" s="437"/>
      <c r="L193" s="437"/>
      <c r="M193" s="437"/>
      <c r="N193" s="43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2026-07-22T05:01:18Z</dcterms:modified>
</cp:coreProperties>
</file>